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85" windowWidth="19440" windowHeight="9735" tabRatio="436"/>
  </bookViews>
  <sheets>
    <sheet name="расходы разделы" sheetId="2" r:id="rId1"/>
    <sheet name="Ведомтсвенная структура" sheetId="3" r:id="rId2"/>
    <sheet name="по целевым статьям" sheetId="4" r:id="rId3"/>
    <sheet name="источники" sheetId="5" r:id="rId4"/>
    <sheet name="доходы" sheetId="6" r:id="rId5"/>
    <sheet name="Лист1" sheetId="7" r:id="rId6"/>
  </sheets>
  <definedNames>
    <definedName name="_xlnm.Print_Area" localSheetId="1">'Ведомтсвенная структура'!$A$1:$I$153</definedName>
  </definedNames>
  <calcPr calcId="125725"/>
</workbook>
</file>

<file path=xl/calcChain.xml><?xml version="1.0" encoding="utf-8"?>
<calcChain xmlns="http://schemas.openxmlformats.org/spreadsheetml/2006/main">
  <c r="I9" i="3"/>
  <c r="H9"/>
  <c r="G42"/>
  <c r="H95" i="4"/>
  <c r="H96"/>
  <c r="G95"/>
  <c r="G96"/>
  <c r="A152" i="3"/>
  <c r="A102"/>
  <c r="F108" i="4"/>
  <c r="F109"/>
  <c r="F110"/>
  <c r="A9"/>
  <c r="A14"/>
  <c r="A41"/>
  <c r="A98"/>
  <c r="F97"/>
  <c r="A76"/>
  <c r="A63"/>
  <c r="D17" i="2"/>
  <c r="D24"/>
  <c r="G126" i="3"/>
  <c r="G108"/>
  <c r="A127"/>
  <c r="A108"/>
  <c r="A105"/>
  <c r="G71"/>
  <c r="I39"/>
  <c r="I38" s="1"/>
  <c r="I37" s="1"/>
  <c r="I36" s="1"/>
  <c r="H39"/>
  <c r="H38" s="1"/>
  <c r="H37" s="1"/>
  <c r="H36" s="1"/>
  <c r="G47"/>
  <c r="G46" s="1"/>
  <c r="G45" s="1"/>
  <c r="G44" s="1"/>
  <c r="A28" l="1"/>
  <c r="A19"/>
  <c r="A13"/>
  <c r="L53" i="6"/>
  <c r="L55"/>
  <c r="K53"/>
  <c r="K55"/>
  <c r="J53"/>
  <c r="J55"/>
  <c r="K64"/>
  <c r="J64"/>
  <c r="L59"/>
  <c r="K59"/>
  <c r="J59"/>
  <c r="K12" l="1"/>
  <c r="L48"/>
  <c r="K48"/>
  <c r="J48"/>
  <c r="L28"/>
  <c r="L27" s="1"/>
  <c r="K28"/>
  <c r="K27" s="1"/>
  <c r="J28"/>
  <c r="J27" s="1"/>
  <c r="L25" l="1"/>
  <c r="K25"/>
  <c r="J25"/>
  <c r="L23"/>
  <c r="K23"/>
  <c r="J23"/>
  <c r="L21"/>
  <c r="K21"/>
  <c r="J21"/>
  <c r="L19"/>
  <c r="K19"/>
  <c r="J19"/>
  <c r="L12"/>
  <c r="J12"/>
  <c r="K18" l="1"/>
  <c r="F50" i="4"/>
  <c r="F49" s="1"/>
  <c r="F48" s="1"/>
  <c r="F47" s="1"/>
  <c r="F46" s="1"/>
  <c r="D34" i="2" l="1"/>
  <c r="D33" s="1"/>
  <c r="F96" i="4" l="1"/>
  <c r="F95" s="1"/>
  <c r="F84"/>
  <c r="F93"/>
  <c r="F92" s="1"/>
  <c r="F91" s="1"/>
  <c r="F90" s="1"/>
  <c r="F44"/>
  <c r="F42" s="1"/>
  <c r="F41" s="1"/>
  <c r="F13"/>
  <c r="F12" s="1"/>
  <c r="F11" s="1"/>
  <c r="F10" s="1"/>
  <c r="F9" s="1"/>
  <c r="F17"/>
  <c r="F16" s="1"/>
  <c r="F15" s="1"/>
  <c r="F14" s="1"/>
  <c r="G119" i="3" l="1"/>
  <c r="G118" s="1"/>
  <c r="G150" l="1"/>
  <c r="G149" s="1"/>
  <c r="G148" s="1"/>
  <c r="G146" l="1"/>
  <c r="G147"/>
  <c r="G145"/>
  <c r="G97" l="1"/>
  <c r="G96" s="1"/>
  <c r="G103"/>
  <c r="G102" s="1"/>
  <c r="G41" l="1"/>
  <c r="G87"/>
  <c r="G86" s="1"/>
  <c r="G39" l="1"/>
  <c r="G38" s="1"/>
  <c r="G37" s="1"/>
  <c r="G36" s="1"/>
  <c r="G35" s="1"/>
  <c r="D16" i="2" l="1"/>
  <c r="G9" i="3"/>
  <c r="I94"/>
  <c r="I93" s="1"/>
  <c r="H94"/>
  <c r="H93" s="1"/>
  <c r="G94"/>
  <c r="G93" s="1"/>
  <c r="G31" l="1"/>
  <c r="L41" i="6"/>
  <c r="L40" s="1"/>
  <c r="L39" s="1"/>
  <c r="K41"/>
  <c r="K40" s="1"/>
  <c r="K39" s="1"/>
  <c r="J41"/>
  <c r="J40" s="1"/>
  <c r="J39" s="1"/>
  <c r="L50"/>
  <c r="K50"/>
  <c r="I128" i="3"/>
  <c r="A31" i="2"/>
  <c r="A18"/>
  <c r="L62" i="6"/>
  <c r="L61" s="1"/>
  <c r="K62"/>
  <c r="K61" s="1"/>
  <c r="J18" l="1"/>
  <c r="J50" l="1"/>
  <c r="E22" i="2" l="1"/>
  <c r="H84" i="3"/>
  <c r="H83" s="1"/>
  <c r="L47" i="6" l="1"/>
  <c r="K47"/>
  <c r="J47"/>
  <c r="L18"/>
  <c r="L17" s="1"/>
  <c r="K17"/>
  <c r="J17"/>
  <c r="H128" i="3" l="1"/>
  <c r="G84"/>
  <c r="G83" s="1"/>
  <c r="F145" i="4" l="1"/>
  <c r="F144" s="1"/>
  <c r="F37" i="2" l="1"/>
  <c r="E37"/>
  <c r="E32"/>
  <c r="F13"/>
  <c r="E13"/>
  <c r="F14"/>
  <c r="E14"/>
  <c r="F116" i="4"/>
  <c r="I64" i="3"/>
  <c r="I63" s="1"/>
  <c r="I62" s="1"/>
  <c r="I61" s="1"/>
  <c r="H138" i="4" s="1"/>
  <c r="H137" s="1"/>
  <c r="H136" s="1"/>
  <c r="H135" s="1"/>
  <c r="H134" s="1"/>
  <c r="H64" i="3"/>
  <c r="H63" s="1"/>
  <c r="H62" s="1"/>
  <c r="H61" s="1"/>
  <c r="G138" i="4" s="1"/>
  <c r="G137" s="1"/>
  <c r="G136" s="1"/>
  <c r="G135" s="1"/>
  <c r="G134" s="1"/>
  <c r="I131" i="3"/>
  <c r="I130" s="1"/>
  <c r="H31" i="4" s="1"/>
  <c r="H131" i="3"/>
  <c r="H130" s="1"/>
  <c r="G20"/>
  <c r="L56" i="6"/>
  <c r="K56"/>
  <c r="J56"/>
  <c r="G31" i="4" l="1"/>
  <c r="G131" i="3" l="1"/>
  <c r="A12" i="2" l="1"/>
  <c r="A13" s="1"/>
  <c r="A14" s="1"/>
  <c r="A15" s="1"/>
  <c r="A19" s="1"/>
  <c r="A20" s="1"/>
  <c r="A21" s="1"/>
  <c r="A22" s="1"/>
  <c r="A23" s="1"/>
  <c r="A24" s="1"/>
  <c r="A25" s="1"/>
  <c r="A26" s="1"/>
  <c r="A27" s="1"/>
  <c r="A28" s="1"/>
  <c r="A29" s="1"/>
  <c r="A30" s="1"/>
  <c r="A32" s="1"/>
  <c r="A33" s="1"/>
  <c r="A34" s="1"/>
  <c r="A37" s="1"/>
  <c r="A10" i="3"/>
  <c r="A11" s="1"/>
  <c r="A12" s="1"/>
  <c r="A14" s="1"/>
  <c r="A15" s="1"/>
  <c r="A16" s="1"/>
  <c r="A17" s="1"/>
  <c r="A18" s="1"/>
  <c r="A20" s="1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3" s="1"/>
  <c r="A104" s="1"/>
  <c r="A106" s="1"/>
  <c r="A107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8" i="4"/>
  <c r="A10" s="1"/>
  <c r="A11" s="1"/>
  <c r="A12" s="1"/>
  <c r="A13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4" s="1"/>
  <c r="A65" s="1"/>
  <c r="A66" s="1"/>
  <c r="A67" s="1"/>
  <c r="A68" s="1"/>
  <c r="A69" s="1"/>
  <c r="A70" s="1"/>
  <c r="A71" s="1"/>
  <c r="A72" s="1"/>
  <c r="A73" s="1"/>
  <c r="A74" s="1"/>
  <c r="A75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9" s="1"/>
  <c r="A100" s="1"/>
  <c r="A101" s="1"/>
  <c r="A102" s="1"/>
  <c r="A103" s="1"/>
  <c r="A104" s="1"/>
  <c r="A105" s="1"/>
  <c r="A106" s="1"/>
  <c r="A107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H61"/>
  <c r="G61"/>
  <c r="G28"/>
  <c r="H107"/>
  <c r="I134" i="3" l="1"/>
  <c r="H36" i="4" s="1"/>
  <c r="H35" s="1"/>
  <c r="H134" i="3"/>
  <c r="G36" i="4" s="1"/>
  <c r="G35" s="1"/>
  <c r="G134" i="3"/>
  <c r="F36" i="4" s="1"/>
  <c r="F35" s="1"/>
  <c r="H60" l="1"/>
  <c r="H59" s="1"/>
  <c r="H58" s="1"/>
  <c r="H57" s="1"/>
  <c r="H56" s="1"/>
  <c r="G60"/>
  <c r="G59" s="1"/>
  <c r="G58" s="1"/>
  <c r="G57" s="1"/>
  <c r="G56" s="1"/>
  <c r="H143" l="1"/>
  <c r="H142" s="1"/>
  <c r="H141" s="1"/>
  <c r="H140" s="1"/>
  <c r="H139" s="1"/>
  <c r="G143"/>
  <c r="F143"/>
  <c r="F142" s="1"/>
  <c r="F141" s="1"/>
  <c r="F140" s="1"/>
  <c r="F139" s="1"/>
  <c r="G142" l="1"/>
  <c r="G140" s="1"/>
  <c r="E31" i="2"/>
  <c r="F20"/>
  <c r="F138" i="4"/>
  <c r="F137" s="1"/>
  <c r="F136" s="1"/>
  <c r="F135" s="1"/>
  <c r="F134" s="1"/>
  <c r="I69" i="3"/>
  <c r="I136"/>
  <c r="I133" s="1"/>
  <c r="H33" i="4" s="1"/>
  <c r="H136" i="3"/>
  <c r="H133" s="1"/>
  <c r="G33" i="4" s="1"/>
  <c r="L64" i="6"/>
  <c r="L37"/>
  <c r="K37"/>
  <c r="I29" i="3"/>
  <c r="G130"/>
  <c r="F31" i="4" s="1"/>
  <c r="G141" l="1"/>
  <c r="G139" s="1"/>
  <c r="I100" i="3"/>
  <c r="I99" s="1"/>
  <c r="I92" s="1"/>
  <c r="H100"/>
  <c r="H99" s="1"/>
  <c r="G26"/>
  <c r="G25" s="1"/>
  <c r="G100" l="1"/>
  <c r="G64"/>
  <c r="G63" s="1"/>
  <c r="G62" s="1"/>
  <c r="G61" s="1"/>
  <c r="H28" i="4"/>
  <c r="H27" s="1"/>
  <c r="H26" s="1"/>
  <c r="H25" s="1"/>
  <c r="H24" s="1"/>
  <c r="H32"/>
  <c r="H30" s="1"/>
  <c r="H29" s="1"/>
  <c r="H40"/>
  <c r="H39" s="1"/>
  <c r="H38" s="1"/>
  <c r="H37" s="1"/>
  <c r="H34" s="1"/>
  <c r="H55"/>
  <c r="H54" s="1"/>
  <c r="H53" s="1"/>
  <c r="H52" s="1"/>
  <c r="H67"/>
  <c r="H66" s="1"/>
  <c r="H65" s="1"/>
  <c r="H64" s="1"/>
  <c r="H72"/>
  <c r="H71" s="1"/>
  <c r="H70" s="1"/>
  <c r="H69" s="1"/>
  <c r="H68" s="1"/>
  <c r="H80"/>
  <c r="H79" s="1"/>
  <c r="H78" s="1"/>
  <c r="H77" s="1"/>
  <c r="H84"/>
  <c r="H83" s="1"/>
  <c r="H82" s="1"/>
  <c r="H81" s="1"/>
  <c r="H62" l="1"/>
  <c r="H63"/>
  <c r="H51"/>
  <c r="H76"/>
  <c r="F122"/>
  <c r="F121" s="1"/>
  <c r="H133" l="1"/>
  <c r="H132" s="1"/>
  <c r="H131" s="1"/>
  <c r="H130" s="1"/>
  <c r="H129" s="1"/>
  <c r="H106"/>
  <c r="H105" s="1"/>
  <c r="H104" s="1"/>
  <c r="H103" s="1"/>
  <c r="G34" l="1"/>
  <c r="G128"/>
  <c r="I26" i="3"/>
  <c r="I25" s="1"/>
  <c r="H26"/>
  <c r="H25" s="1"/>
  <c r="H89" i="4" l="1"/>
  <c r="H88" s="1"/>
  <c r="H87" s="1"/>
  <c r="H86" s="1"/>
  <c r="H85" s="1"/>
  <c r="I113" i="3"/>
  <c r="I112" s="1"/>
  <c r="I111" s="1"/>
  <c r="I110" s="1"/>
  <c r="I109" s="1"/>
  <c r="F28" i="2" s="1"/>
  <c r="H113" i="3"/>
  <c r="H112" s="1"/>
  <c r="H111" s="1"/>
  <c r="H110" s="1"/>
  <c r="H109" s="1"/>
  <c r="G136"/>
  <c r="G133" s="1"/>
  <c r="G128"/>
  <c r="G113"/>
  <c r="G112" s="1"/>
  <c r="G111" s="1"/>
  <c r="G110" s="1"/>
  <c r="G109" s="1"/>
  <c r="I31"/>
  <c r="H31"/>
  <c r="H29"/>
  <c r="G29"/>
  <c r="G28" s="1"/>
  <c r="G24" s="1"/>
  <c r="I20"/>
  <c r="H20"/>
  <c r="H19" s="1"/>
  <c r="H18" s="1"/>
  <c r="H17" s="1"/>
  <c r="H16" s="1"/>
  <c r="G133" i="4" s="1"/>
  <c r="I14" i="3"/>
  <c r="G19"/>
  <c r="G18" s="1"/>
  <c r="G14"/>
  <c r="G13" s="1"/>
  <c r="G12" s="1"/>
  <c r="L33" i="6"/>
  <c r="K33"/>
  <c r="J33"/>
  <c r="G122" i="3"/>
  <c r="G121" s="1"/>
  <c r="G117" s="1"/>
  <c r="H28" l="1"/>
  <c r="H24" s="1"/>
  <c r="I28"/>
  <c r="I24" s="1"/>
  <c r="G17"/>
  <c r="G16" s="1"/>
  <c r="D14" i="2" s="1"/>
  <c r="G116" i="3"/>
  <c r="G115" s="1"/>
  <c r="F107" i="4"/>
  <c r="F106" s="1"/>
  <c r="F105" s="1"/>
  <c r="F104" s="1"/>
  <c r="F103" s="1"/>
  <c r="D28" i="2"/>
  <c r="G107" i="4"/>
  <c r="G106" s="1"/>
  <c r="G105" s="1"/>
  <c r="G104" s="1"/>
  <c r="G103" s="1"/>
  <c r="E28" i="2"/>
  <c r="I19" i="3"/>
  <c r="I18" s="1"/>
  <c r="I17" s="1"/>
  <c r="I16" s="1"/>
  <c r="G11"/>
  <c r="G132" i="4"/>
  <c r="G131" s="1"/>
  <c r="G130" s="1"/>
  <c r="G129" s="1"/>
  <c r="F80"/>
  <c r="F133" l="1"/>
  <c r="F132" s="1"/>
  <c r="F131" s="1"/>
  <c r="F130" s="1"/>
  <c r="F129" s="1"/>
  <c r="L36" i="6"/>
  <c r="K36"/>
  <c r="J37"/>
  <c r="J36" s="1"/>
  <c r="L31"/>
  <c r="K31"/>
  <c r="J31"/>
  <c r="J30" s="1"/>
  <c r="L11"/>
  <c r="K11"/>
  <c r="J11"/>
  <c r="J10" l="1"/>
  <c r="K10"/>
  <c r="L10"/>
  <c r="K52"/>
  <c r="L30"/>
  <c r="K30"/>
  <c r="G89" i="4"/>
  <c r="F89"/>
  <c r="L52" i="6" l="1"/>
  <c r="L68" s="1"/>
  <c r="F19" i="5" s="1"/>
  <c r="F18" s="1"/>
  <c r="F17" s="1"/>
  <c r="F16" s="1"/>
  <c r="K68" i="6"/>
  <c r="E19" i="5" s="1"/>
  <c r="E18" s="1"/>
  <c r="E17" s="1"/>
  <c r="E16" s="1"/>
  <c r="I55" i="3" l="1"/>
  <c r="F19" i="2" s="1"/>
  <c r="I56" i="3"/>
  <c r="I57"/>
  <c r="I58"/>
  <c r="I59"/>
  <c r="H55"/>
  <c r="E19" i="2" s="1"/>
  <c r="H56" i="3"/>
  <c r="H57"/>
  <c r="H58"/>
  <c r="G56"/>
  <c r="G57"/>
  <c r="G58"/>
  <c r="I23"/>
  <c r="I22" s="1"/>
  <c r="H23"/>
  <c r="F15" i="2" l="1"/>
  <c r="F12" s="1"/>
  <c r="G55" i="3"/>
  <c r="D19" i="2" s="1"/>
  <c r="F61" i="4"/>
  <c r="F60" s="1"/>
  <c r="F59"/>
  <c r="G23" i="3"/>
  <c r="F58" i="4" l="1"/>
  <c r="F57" s="1"/>
  <c r="F56" s="1"/>
  <c r="G27"/>
  <c r="G26" s="1"/>
  <c r="G25" s="1"/>
  <c r="G24" s="1"/>
  <c r="G32"/>
  <c r="G30" s="1"/>
  <c r="G29" s="1"/>
  <c r="G40"/>
  <c r="G39" s="1"/>
  <c r="G38" s="1"/>
  <c r="G37" s="1"/>
  <c r="G55"/>
  <c r="G54" s="1"/>
  <c r="G53" s="1"/>
  <c r="G52" s="1"/>
  <c r="G51" s="1"/>
  <c r="G67"/>
  <c r="G66" s="1"/>
  <c r="G65" s="1"/>
  <c r="G64" s="1"/>
  <c r="G63" s="1"/>
  <c r="G72"/>
  <c r="G71" s="1"/>
  <c r="G70" s="1"/>
  <c r="G69" s="1"/>
  <c r="G68" s="1"/>
  <c r="G80"/>
  <c r="G79" s="1"/>
  <c r="G78" s="1"/>
  <c r="G77" s="1"/>
  <c r="G83"/>
  <c r="G82" s="1"/>
  <c r="G81" s="1"/>
  <c r="G88"/>
  <c r="G87" s="1"/>
  <c r="G86" s="1"/>
  <c r="G85" s="1"/>
  <c r="G102"/>
  <c r="G101" s="1"/>
  <c r="G100" s="1"/>
  <c r="G99" s="1"/>
  <c r="G98" s="1"/>
  <c r="H102"/>
  <c r="H101" s="1"/>
  <c r="H100" s="1"/>
  <c r="H99" s="1"/>
  <c r="H98" s="1"/>
  <c r="G127"/>
  <c r="G126" s="1"/>
  <c r="G125" s="1"/>
  <c r="G124" s="1"/>
  <c r="H128"/>
  <c r="H127" s="1"/>
  <c r="H126" s="1"/>
  <c r="H125" s="1"/>
  <c r="H124" s="1"/>
  <c r="F102"/>
  <c r="F101" s="1"/>
  <c r="F100" s="1"/>
  <c r="F99" s="1"/>
  <c r="F98" s="1"/>
  <c r="F88"/>
  <c r="F87" s="1"/>
  <c r="F86" s="1"/>
  <c r="F85" s="1"/>
  <c r="F79"/>
  <c r="F78" s="1"/>
  <c r="F77" s="1"/>
  <c r="F83"/>
  <c r="F82" s="1"/>
  <c r="F81" s="1"/>
  <c r="F72"/>
  <c r="F71" s="1"/>
  <c r="F70" s="1"/>
  <c r="F69" s="1"/>
  <c r="F68" s="1"/>
  <c r="F67"/>
  <c r="F66" s="1"/>
  <c r="F65" s="1"/>
  <c r="F64" s="1"/>
  <c r="F63" s="1"/>
  <c r="F55"/>
  <c r="F54" s="1"/>
  <c r="F53" s="1"/>
  <c r="F52" s="1"/>
  <c r="F40"/>
  <c r="F39" s="1"/>
  <c r="F28"/>
  <c r="F27" s="1"/>
  <c r="F26" s="1"/>
  <c r="F25" s="1"/>
  <c r="F24" s="1"/>
  <c r="F115"/>
  <c r="F114" s="1"/>
  <c r="F113" s="1"/>
  <c r="H143" i="3"/>
  <c r="H142" s="1"/>
  <c r="H141" s="1"/>
  <c r="I143"/>
  <c r="I142" s="1"/>
  <c r="I141" s="1"/>
  <c r="I140" s="1"/>
  <c r="I139" s="1"/>
  <c r="I138" s="1"/>
  <c r="F32" i="2" s="1"/>
  <c r="F31" s="1"/>
  <c r="G143" i="3"/>
  <c r="G142" s="1"/>
  <c r="H127"/>
  <c r="H126" s="1"/>
  <c r="I127"/>
  <c r="I126" s="1"/>
  <c r="G127"/>
  <c r="H122"/>
  <c r="H121" s="1"/>
  <c r="H117" s="1"/>
  <c r="H116" s="1"/>
  <c r="I122"/>
  <c r="I121" s="1"/>
  <c r="H92"/>
  <c r="H81"/>
  <c r="H80" s="1"/>
  <c r="I81"/>
  <c r="G81"/>
  <c r="G80" s="1"/>
  <c r="H78"/>
  <c r="H77" s="1"/>
  <c r="I78"/>
  <c r="G78"/>
  <c r="G77" s="1"/>
  <c r="H69"/>
  <c r="H68" s="1"/>
  <c r="I71"/>
  <c r="I68" s="1"/>
  <c r="I67" s="1"/>
  <c r="I66" s="1"/>
  <c r="G69"/>
  <c r="G68" s="1"/>
  <c r="H53"/>
  <c r="H52" s="1"/>
  <c r="H51" s="1"/>
  <c r="H49" s="1"/>
  <c r="I53"/>
  <c r="I52" s="1"/>
  <c r="I51" s="1"/>
  <c r="G53"/>
  <c r="G52" s="1"/>
  <c r="G51" s="1"/>
  <c r="G62" i="4" l="1"/>
  <c r="F62"/>
  <c r="I115" i="3"/>
  <c r="F29" i="2" s="1"/>
  <c r="I117" i="3"/>
  <c r="I116" s="1"/>
  <c r="E29" i="2"/>
  <c r="H115" i="3"/>
  <c r="H76"/>
  <c r="H75" s="1"/>
  <c r="H74" s="1"/>
  <c r="D29" i="2"/>
  <c r="G141" i="3"/>
  <c r="G140" s="1"/>
  <c r="G139" s="1"/>
  <c r="D32" i="2"/>
  <c r="D31" s="1"/>
  <c r="I80" i="3"/>
  <c r="F51" i="4"/>
  <c r="G49" i="3"/>
  <c r="D18" i="2" s="1"/>
  <c r="G50" i="3"/>
  <c r="H50"/>
  <c r="I49"/>
  <c r="I50"/>
  <c r="G76"/>
  <c r="F38" i="4"/>
  <c r="F37" s="1"/>
  <c r="F34" s="1"/>
  <c r="F33" s="1"/>
  <c r="F32" s="1"/>
  <c r="F30" s="1"/>
  <c r="F29" s="1"/>
  <c r="I77" i="3"/>
  <c r="H140"/>
  <c r="H139" s="1"/>
  <c r="H138" s="1"/>
  <c r="H67"/>
  <c r="E21" i="2" s="1"/>
  <c r="E20" s="1"/>
  <c r="G76" i="4"/>
  <c r="F76"/>
  <c r="I91" i="3"/>
  <c r="H22" i="4" s="1"/>
  <c r="H21" s="1"/>
  <c r="H20" s="1"/>
  <c r="H19" s="1"/>
  <c r="H8" s="1"/>
  <c r="H7" s="1"/>
  <c r="H125" i="3"/>
  <c r="H124" s="1"/>
  <c r="I125"/>
  <c r="H91"/>
  <c r="G22" i="4" s="1"/>
  <c r="G67" i="3"/>
  <c r="G75" l="1"/>
  <c r="G74" s="1"/>
  <c r="G73" s="1"/>
  <c r="D22" i="2"/>
  <c r="I76" i="3"/>
  <c r="I75" s="1"/>
  <c r="I74" s="1"/>
  <c r="I73" s="1"/>
  <c r="H73"/>
  <c r="H108"/>
  <c r="E30" i="2"/>
  <c r="E27" s="1"/>
  <c r="G138" i="3"/>
  <c r="G21" i="4"/>
  <c r="G20" s="1"/>
  <c r="G19" s="1"/>
  <c r="G8" s="1"/>
  <c r="G7" s="1"/>
  <c r="G125" i="3"/>
  <c r="G124" s="1"/>
  <c r="I124"/>
  <c r="I108" s="1"/>
  <c r="G99"/>
  <c r="G92" s="1"/>
  <c r="H90"/>
  <c r="I90"/>
  <c r="H66"/>
  <c r="G66"/>
  <c r="D21" i="2" s="1"/>
  <c r="D20" s="1"/>
  <c r="F23" i="4" l="1"/>
  <c r="F22" s="1"/>
  <c r="F21" s="1"/>
  <c r="F20" s="1"/>
  <c r="F19" s="1"/>
  <c r="F8" s="1"/>
  <c r="F7" s="1"/>
  <c r="D30" i="2"/>
  <c r="D27"/>
  <c r="H89" i="3"/>
  <c r="E26" i="2"/>
  <c r="E25" s="1"/>
  <c r="F30"/>
  <c r="F27" s="1"/>
  <c r="I89" i="3"/>
  <c r="F26" i="2"/>
  <c r="F25" s="1"/>
  <c r="F120" i="4"/>
  <c r="F119" s="1"/>
  <c r="F118" s="1"/>
  <c r="F117" s="1"/>
  <c r="F112" s="1"/>
  <c r="H14" i="3"/>
  <c r="H13" s="1"/>
  <c r="I13"/>
  <c r="G10"/>
  <c r="F75" i="4" l="1"/>
  <c r="F38" i="2"/>
  <c r="D13"/>
  <c r="F128" i="4"/>
  <c r="F127" s="1"/>
  <c r="F126" s="1"/>
  <c r="F125" s="1"/>
  <c r="F124" s="1"/>
  <c r="H12" i="3"/>
  <c r="H11" s="1"/>
  <c r="H10" s="1"/>
  <c r="I11"/>
  <c r="I10" s="1"/>
  <c r="I153" s="1"/>
  <c r="I12"/>
  <c r="G116" i="4"/>
  <c r="G115" s="1"/>
  <c r="G114" s="1"/>
  <c r="G113" s="1"/>
  <c r="G120"/>
  <c r="G119" s="1"/>
  <c r="G118" s="1"/>
  <c r="G117" s="1"/>
  <c r="H116"/>
  <c r="H115" s="1"/>
  <c r="H114" s="1"/>
  <c r="H113" s="1"/>
  <c r="H120"/>
  <c r="H119" s="1"/>
  <c r="H118" s="1"/>
  <c r="H117" s="1"/>
  <c r="H22" i="3"/>
  <c r="G112" i="4" l="1"/>
  <c r="G75" s="1"/>
  <c r="H112"/>
  <c r="H75" s="1"/>
  <c r="H153" i="3"/>
  <c r="E23" i="5" s="1"/>
  <c r="E15" i="2"/>
  <c r="F23" i="5"/>
  <c r="F22" s="1"/>
  <c r="F21" s="1"/>
  <c r="F20" s="1"/>
  <c r="F15" s="1"/>
  <c r="F11" s="1"/>
  <c r="G22" i="3"/>
  <c r="E38" i="2" l="1"/>
  <c r="E12"/>
  <c r="D15"/>
  <c r="D12" s="1"/>
  <c r="H74" i="4"/>
  <c r="H73" s="1"/>
  <c r="H148" s="1"/>
  <c r="G74"/>
  <c r="G73" s="1"/>
  <c r="G148" s="1"/>
  <c r="E22" i="5"/>
  <c r="E21" s="1"/>
  <c r="E20" s="1"/>
  <c r="E15" s="1"/>
  <c r="E11" s="1"/>
  <c r="G91" i="3"/>
  <c r="G90" s="1"/>
  <c r="D26" i="2" s="1"/>
  <c r="D25" s="1"/>
  <c r="D38" l="1"/>
  <c r="G89" i="3"/>
  <c r="G153" s="1"/>
  <c r="D23" i="5" l="1"/>
  <c r="D22" s="1"/>
  <c r="D21" s="1"/>
  <c r="D20" s="1"/>
  <c r="F74" i="4"/>
  <c r="F73" s="1"/>
  <c r="F148" s="1"/>
  <c r="J52" i="6" l="1"/>
  <c r="J68" s="1"/>
  <c r="D19" i="5" l="1"/>
  <c r="D18" s="1"/>
  <c r="D17" s="1"/>
  <c r="D16" s="1"/>
  <c r="D15" s="1"/>
  <c r="D11" s="1"/>
</calcChain>
</file>

<file path=xl/sharedStrings.xml><?xml version="1.0" encoding="utf-8"?>
<sst xmlns="http://schemas.openxmlformats.org/spreadsheetml/2006/main" count="1372" uniqueCount="361">
  <si>
    <t>Иные межбюджетные трансферты</t>
  </si>
  <si>
    <t>(тыс.рублей)</t>
  </si>
  <si>
    <t xml:space="preserve">по разделам и подразделам классификации расходов бюджетов </t>
  </si>
  <si>
    <t>№ строки</t>
  </si>
  <si>
    <t>Наименование показателя бюджетной классификации</t>
  </si>
  <si>
    <t>Раздел, подраздел</t>
  </si>
  <si>
    <t xml:space="preserve">Сумма на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</si>
  <si>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</si>
  <si>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</si>
  <si>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</si>
  <si>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</si>
  <si>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</si>
  <si>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</si>
  <si>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</si>
  <si>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</si>
  <si>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</si>
  <si>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</si>
  <si>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</si>
  <si>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ЖИЛИЩНО-КОМУНАЛЬНОЕ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</si>
  <si>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</si>
  <si>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</si>
  <si>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</si>
  <si>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</si>
  <si>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>ВСЕГО</t>
  </si>
  <si>
    <t xml:space="preserve">                                                                                                                                                      </t>
  </si>
  <si>
    <t>0100</t>
  </si>
  <si>
    <t>0102</t>
  </si>
  <si>
    <t>0104</t>
  </si>
  <si>
    <t>0111</t>
  </si>
  <si>
    <t>0200</t>
  </si>
  <si>
    <t>0203</t>
  </si>
  <si>
    <t>0300</t>
  </si>
  <si>
    <t>0310</t>
  </si>
  <si>
    <t>0400</t>
  </si>
  <si>
    <t>0409</t>
  </si>
  <si>
    <t>0500</t>
  </si>
  <si>
    <t>0502</t>
  </si>
  <si>
    <t>0503</t>
  </si>
  <si>
    <t>0800</t>
  </si>
  <si>
    <t>0801</t>
  </si>
  <si>
    <t>Код ведомства</t>
  </si>
  <si>
    <t>Целевая статья</t>
  </si>
  <si>
    <t>Вид расходов</t>
  </si>
  <si>
    <t>Непрограммные расходы  отдельных органов исполнительной власти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</si>
  <si>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</si>
  <si>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r>
      <t>Расходы на выплату персоналу государственных</t>
    </r>
    <r>
      <rPr>
        <b/>
        <sz val="10"/>
        <color theme="1"/>
        <rFont val="Times New Roman"/>
        <family val="1"/>
        <charset val="204"/>
      </rPr>
      <t xml:space="preserve"> (</t>
    </r>
    <r>
      <rPr>
        <sz val="10"/>
        <color theme="1"/>
        <rFont val="Times New Roman"/>
        <family val="1"/>
        <charset val="204"/>
      </rPr>
      <t>муниципальных) органов</t>
    </r>
  </si>
  <si>
    <t>Непрограммные расходы отдельных органов исполнительной власти</t>
  </si>
  <si>
    <t>Расходы на выплату персоналу государственных (муниципальных)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</si>
  <si>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</si>
  <si>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</si>
  <si>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</si>
  <si>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средства</t>
  </si>
  <si>
    <t xml:space="preserve">Мобилизационная  и вневойсковая подготовка </t>
  </si>
  <si>
    <t>ЖИЛИЩНО-КОММУНАЛЬНОЕ ХОЗЯЙСТВО</t>
  </si>
  <si>
    <t>КУЛЬТУРА, КИНЕМАТОГРАФИЯ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</si>
  <si>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</si>
  <si>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</si>
  <si>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Коммунальное  хозяйство</t>
  </si>
  <si>
    <t>Непрограммные расходы</t>
  </si>
  <si>
    <t>200</t>
  </si>
  <si>
    <t>240</t>
  </si>
  <si>
    <t>Источники внутреннего финансирования дефицита</t>
  </si>
  <si>
    <t>Код</t>
  </si>
  <si>
    <t>Наименование показателя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</si>
  <si>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</si>
  <si>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</si>
  <si>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</si>
  <si>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</si>
  <si>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</si>
  <si>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</si>
  <si>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</si>
  <si>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Распределение расходов бюджета Мининского сельсовета</t>
  </si>
  <si>
    <t>0113</t>
  </si>
  <si>
    <t>Ведомственная структура расходов бюджета Мининского сельсовета</t>
  </si>
  <si>
    <t>Функционирование высшего должностного лица субъекта РФ и муниципального образования</t>
  </si>
  <si>
    <t>Непрограммные расходы администрации Мининского сельсовета</t>
  </si>
  <si>
    <t>Руководство и управление в сфере установленных функций органов местного самоуправления в рамках непрограммных расходов Администрации Мининского  сельсовета</t>
  </si>
  <si>
    <t>Расходы на выплату персоналу государственных (муниципальных)органов</t>
  </si>
  <si>
    <t>Другие общегосударственные вопросы</t>
  </si>
  <si>
    <t>Муниципальная программа «Обеспечение жизнедеятельности и безопасности Мининского сельсовета"</t>
  </si>
  <si>
    <t xml:space="preserve">Подпрограмма  «Повышение энергосбережения и энергоэффективности на территории  Мининского   сельсовета" </t>
  </si>
  <si>
    <t>Расходы на формирование  эффективной системы управления энергосбережением и повышением энергетической эффективности в рамках подпрограммы «Повышение энергосбережения и энергоэффективности на территории  Мининского   сельсовета» муниципальной программы «Обеспечение жизнедеятельности и безопасности Мининского сельсовета"</t>
  </si>
  <si>
    <t>Иные закупки товаров, работ и услуг для обеспечения государственных (муниципальных) нужд.</t>
  </si>
  <si>
    <t>Осуществление первичного воинского учета на территориях, где отсутствуют военные комиссариаты в рамках непрограммных расходов Мининского сельсовета</t>
  </si>
  <si>
    <t>Муниципальная программа  «Обеспечение жизнедеятельности и безопасности Мининского сельсовета»</t>
  </si>
  <si>
    <t>Отдельные мероприятия в рамках муниципальной программы    «Обеспечение жизнедеятельности и безопасности Мининского сельсовета»</t>
  </si>
  <si>
    <t>Подпрограмма «Содержание и благоустройство территории Мининского сельсовета»</t>
  </si>
  <si>
    <t>Обустройство, содержание и ремонт дорог Мининского сельсовета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</si>
  <si>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Подпрограмма  «Модернизация, реконструкция и капитальный ремонт объектов коммунальной инфраструктуры на территории  Мининского      сельсовета»</t>
  </si>
  <si>
    <t>Расходы на содержание и ремонт объектов коммунальной инфраструктуры  в рамках подпрограммы  «Модернизация, реконструкция и капитальный ремонт объектов коммунальной инфраструктуры на территории  Мининского      сельсовета» муниципальной программы  «Обеспечение жизнедеятельности и безопасности Мининского сельсовета»</t>
  </si>
  <si>
    <t>Содержание и обслуживание сетей уличного освещения территории поселенияв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</si>
  <si>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Организация и содержание мест захороненияв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</si>
  <si>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Прочие мероприятия по благоустройству  поселенийв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</si>
  <si>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828 01 05 00 00 00 0000 000</t>
  </si>
  <si>
    <t>828 01 05 00 00 00 0000 500</t>
  </si>
  <si>
    <t>828 01 05 02 00 00 0000 500</t>
  </si>
  <si>
    <t>828 01 05 02 01 00 0000 510</t>
  </si>
  <si>
    <t>828 01 05 02 01 10 0000 510</t>
  </si>
  <si>
    <t>828 01 05 00 00 00 0000 600</t>
  </si>
  <si>
    <t>828 01 05 02 00 00 0000 600</t>
  </si>
  <si>
    <t>828 01 05 02 01 00 0000 610</t>
  </si>
  <si>
    <t>828 01 05 02 01 10 0000 610</t>
  </si>
  <si>
    <t>Муниципальная программа  «Обеспечение жизнедеятельности и безопасности Мининского сельсовета"</t>
  </si>
  <si>
    <t>Подпрограмма  «Содержание и благоустройство территории Мининского сельсовета»</t>
  </si>
  <si>
    <t>Распределение бюджетных ассигнований по целевым статьям (Муниципальным программам администрации Мининского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</t>
  </si>
  <si>
    <r>
      <t>Руководство и управление в сфере установленных функций органов местного самоуправления в рамках непрограммных расходов</t>
    </r>
    <r>
      <rPr>
        <sz val="10"/>
        <color theme="1"/>
        <rFont val="Times New Roman"/>
        <family val="1"/>
        <charset val="204"/>
      </rPr>
      <t xml:space="preserve"> а</t>
    </r>
    <r>
      <rPr>
        <b/>
        <sz val="10"/>
        <color theme="1"/>
        <rFont val="Times New Roman"/>
        <family val="1"/>
        <charset val="204"/>
      </rPr>
      <t>дминистрации Мининского  сельсовета</t>
    </r>
  </si>
  <si>
    <t>Жилищное хозяйство</t>
  </si>
  <si>
    <t>0501</t>
  </si>
  <si>
    <t>Уплата налогов, сборов и иных платежей</t>
  </si>
  <si>
    <t>800</t>
  </si>
  <si>
    <t>850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</si>
  <si>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</si>
  <si>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</si>
  <si>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</si>
  <si>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</si>
  <si>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 xml:space="preserve">Доходы бюджета поселения 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</si>
  <si>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</si>
  <si>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</si>
  <si>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</si>
  <si>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</si>
  <si>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</si>
  <si>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</si>
  <si>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 (подпрограммы)</t>
  </si>
  <si>
    <t>Код экономической классификации</t>
  </si>
  <si>
    <t>000</t>
  </si>
  <si>
    <t>00</t>
  </si>
  <si>
    <t>0000</t>
  </si>
  <si>
    <t>НАЛОГОВЫЕ И НЕНАЛОГОВЫЕ ДОХОДЫ</t>
  </si>
  <si>
    <t>01</t>
  </si>
  <si>
    <t>НАЛОГИ НА ПРИБЫЛЬ,  ДОХОДЫ</t>
  </si>
  <si>
    <t>02</t>
  </si>
  <si>
    <t>Налоги на доходы физических лиц</t>
  </si>
  <si>
    <t>010</t>
  </si>
  <si>
    <t>110</t>
  </si>
  <si>
    <t>030</t>
  </si>
  <si>
    <t>06</t>
  </si>
  <si>
    <t>НАЛОГИ  НА  ИМУЩЕСТВО</t>
  </si>
  <si>
    <t>Налог на имущество физических лиц</t>
  </si>
  <si>
    <t>Земельный налог</t>
  </si>
  <si>
    <t>10</t>
  </si>
  <si>
    <t>828</t>
  </si>
  <si>
    <t>08</t>
  </si>
  <si>
    <t>ГОСУДАРСТВЕННАЯ ПОШЛИНА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</si>
  <si>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</si>
  <si>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</si>
  <si>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</si>
  <si>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05</t>
  </si>
  <si>
    <t>1</t>
  </si>
  <si>
    <t>11</t>
  </si>
  <si>
    <t>035</t>
  </si>
  <si>
    <t>120</t>
  </si>
  <si>
    <t>13</t>
  </si>
  <si>
    <t>ДОХОДЫ ОТ ОКАЗАНИЯ ПЛАТНЫХ УСЛУГ (РАБОТ) И КОМПЕНСАЦИИ ЗАТРАТ ГОСУДАРСТВА</t>
  </si>
  <si>
    <t>130</t>
  </si>
  <si>
    <t>Доходы от компенсации затрат государства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</si>
  <si>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</si>
  <si>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</si>
  <si>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ВСЕГО  ДОХОДОВ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</si>
  <si>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</si>
  <si>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</si>
  <si>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</si>
  <si>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</si>
  <si>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</si>
  <si>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Глава муниципального образования в рамках непрограммных расходов администрации Мининского сельсовета</t>
  </si>
  <si>
    <t>Обеспечение деятельности административных комиссий в рамках непрограммных расходов администрации Мининского сельсовета</t>
  </si>
  <si>
    <t>Расходы за счет резервного фонда в рамках непрограммных расходов Администрации Мининского  сельсовета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</si>
  <si>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Мининского сельсовета</t>
  </si>
  <si>
    <t>Расходы на проведение мероприятий по защите населения  и территории от последствий чрезвычайных ситуаций природного и техногенного характера техногенного характера в рамках отдельных мероприятий муниципальной программы    «Обеспечение жизнедеятельности и безопасности Мининского сельсовета»</t>
  </si>
  <si>
    <t>Расходы на проведение мероприятий по обеспечению пожарной безопасности населения на территории Мининского сельсовета в рамках отдельных мероприятий муниципальной программы    «Обеспечение жизнедеятельности и безопасности Мининского сельсовета»</t>
  </si>
  <si>
    <t xml:space="preserve"> Расходы на проведение мероприятий по защите населения  и территории от последствий чрезвычайных ситуаций природного и техногенного характера техногенного характера в рамках отдельных мероприятий муниципальной программы    «Обеспечение жизнедеятельности и безопасности Мининского сельсовета»</t>
  </si>
  <si>
    <t xml:space="preserve">Отдельные мероприятия </t>
  </si>
  <si>
    <t>Обеспечение деятельности административных комиссий в рамках  непрограммных расходов администрации Мининского сельовета</t>
  </si>
  <si>
    <t>Расходы за счет резервного фонда в рамках  непрограммных расходов администрации Мининского сельовета</t>
  </si>
  <si>
    <t>Глава муниципального образования в рамках непрограммных расходов администрации Мининского  сельсовета</t>
  </si>
  <si>
    <t xml:space="preserve">Взносы на капитальный ремонт общего имущества многоквартирных домов в рамках непрограммных расходов Администрации Мининского  сельсовета </t>
  </si>
  <si>
    <t>Взносы на капитальный ремонт общего имущества многоквартирных домов в рамках непрограммных расходов Администрации Мининского сельсовета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</si>
  <si>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</si>
  <si>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</si>
  <si>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власти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</si>
  <si>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</si>
  <si>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 органов</t>
  </si>
  <si>
    <t>Сельский Совет депутатов в рамках непрограммных расходов</t>
  </si>
  <si>
    <t>100</t>
  </si>
  <si>
    <t>8200000000</t>
  </si>
  <si>
    <t>8210000000</t>
  </si>
  <si>
    <t>8210090220</t>
  </si>
  <si>
    <t>8210000240</t>
  </si>
  <si>
    <t>8210075140</t>
  </si>
  <si>
    <t>8210090210</t>
  </si>
  <si>
    <t>8210090170</t>
  </si>
  <si>
    <t>0100000000</t>
  </si>
  <si>
    <t>0130000000</t>
  </si>
  <si>
    <t>0130090010</t>
  </si>
  <si>
    <t>8210051180</t>
  </si>
  <si>
    <t>0190000000</t>
  </si>
  <si>
    <t>0190090020</t>
  </si>
  <si>
    <t>0190090030</t>
  </si>
  <si>
    <t>0110000000</t>
  </si>
  <si>
    <t>0110090040</t>
  </si>
  <si>
    <t>8210090190</t>
  </si>
  <si>
    <t>0120000000</t>
  </si>
  <si>
    <t>0120090050</t>
  </si>
  <si>
    <t>0110090060</t>
  </si>
  <si>
    <t>0110090070</t>
  </si>
  <si>
    <t>0110090080</t>
  </si>
  <si>
    <t>019009020</t>
  </si>
  <si>
    <t>8000000000</t>
  </si>
  <si>
    <t>8210090240</t>
  </si>
  <si>
    <t>020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</si>
  <si>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</si>
  <si>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</si>
  <si>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Межбюджетные трансферты</t>
  </si>
  <si>
    <t>Непрограммные расходы Администрации Мининского сельсовета</t>
  </si>
  <si>
    <t>025</t>
  </si>
  <si>
    <t>8210090280</t>
  </si>
  <si>
    <t>Проведение праздников, памятных дат, народных гуляний в рамках непрограммных расходов администрации Мининского сельсовета</t>
  </si>
  <si>
    <t>Организация и содержание мест захоронения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</si>
  <si>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Проведение праздников, памятных дат, народных гуляний в рамках непрограммных расходов администрации Мининского сельсовета.</t>
  </si>
  <si>
    <t>35</t>
  </si>
  <si>
    <t>118</t>
  </si>
  <si>
    <t>30</t>
  </si>
  <si>
    <t>Приложение 5</t>
  </si>
  <si>
    <t>Приложение  1</t>
  </si>
  <si>
    <t>Условно утвержденные расходы</t>
  </si>
  <si>
    <t>Передача полномочий в области создания условий  и организации досуга и обеспечение жителей поселения услугами организации культуры</t>
  </si>
  <si>
    <t>8210090320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</si>
  <si>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</si>
  <si>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</si>
  <si>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</t>
  </si>
  <si>
    <t>15</t>
  </si>
  <si>
    <t>001</t>
  </si>
  <si>
    <t>Дотации бюджетам бюджетной системы Российской Федерации</t>
  </si>
  <si>
    <t>Дотации на выравнивание бюджетной обеспеченности</t>
  </si>
  <si>
    <t>150</t>
  </si>
  <si>
    <t xml:space="preserve">    828 01 00 00 00 00 0000 000</t>
  </si>
  <si>
    <t>ИСТОЧНИКИ ВНУТРЕННЕГО ФИНАНСИРОВАНИЯ ДЕФИЦИТОВ БЮДЖЕТОВ</t>
  </si>
  <si>
    <t>Прочие мероприятия по благоустройству  поселений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</si>
  <si>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 xml:space="preserve">Прочие субвенции бюджетам сельских поселений
</t>
  </si>
  <si>
    <t>Дотации бюджетам сельских поселений на выравнивание бюджетной обеспеченности из бюджета субъекта Российской Федерации</t>
  </si>
  <si>
    <t>8210090370</t>
  </si>
  <si>
    <t>Передача полномочий в области финансового контроля в рамках непрограммных расходов Администрации Мининского сельсовета</t>
  </si>
  <si>
    <t>540</t>
  </si>
  <si>
    <t>Расходы на обеспечение первичных мер пожарной безопасности</t>
  </si>
  <si>
    <t>01900S4120</t>
  </si>
  <si>
    <t>995</t>
  </si>
  <si>
    <t>Прочие доходы от компенсации затрат бюджетов сельских поселений</t>
  </si>
  <si>
    <t>182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</si>
  <si>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</si>
  <si>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</si>
  <si>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</si>
  <si>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</si>
  <si>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</si>
  <si>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</si>
  <si>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</si>
  <si>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3</t>
  </si>
  <si>
    <t>Приложение 4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</si>
  <si>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округов.</t>
  </si>
  <si>
    <t>Защита населения и территории от чрезвычайных ситуаций природного и техногенного характера, пожарная безопасность</t>
  </si>
  <si>
    <t xml:space="preserve">    828 0103 00 00 00 0000 800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</si>
  <si>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</si>
  <si>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828 01 03 01 00 10 0000 810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</si>
  <si>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</si>
  <si>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828 01 03 00 00 00 0000 000</t>
  </si>
  <si>
    <t>Бюджетные кредиты от других бюджетов бюджетной системы Российской Федерации</t>
  </si>
  <si>
    <t>024</t>
  </si>
  <si>
    <t>Субвенции бюджетам сельских поселений на выполнение передаваемых полномочий субъектов Российской Федерации(на выполнение государственных полномочий по созданию и обеспечению деятельности административных комиссий )</t>
  </si>
  <si>
    <t>Субвенции бюджетам бюджетной системы Российской Федерации</t>
  </si>
  <si>
    <t>080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</si>
  <si>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</si>
  <si>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САНКЦИИ, ВОЗМЕЩЕНИЕ УЩЕРБА</t>
  </si>
  <si>
    <t>16</t>
  </si>
  <si>
    <t>140</t>
  </si>
  <si>
    <t>Исполнение судебных актов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</si>
  <si>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</si>
  <si>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</si>
  <si>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</si>
  <si>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</si>
  <si>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</si>
  <si>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2025 год</t>
  </si>
  <si>
    <t>Сумма на 2025 год</t>
  </si>
  <si>
    <t>2026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</si>
  <si>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</si>
  <si>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</si>
  <si>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</si>
  <si>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>20</t>
  </si>
  <si>
    <t xml:space="preserve">Субсидии бюджетам бюджетной системы Российской Федерации (межбюджетные субсидии)
</t>
  </si>
  <si>
    <t>29</t>
  </si>
  <si>
    <t>999</t>
  </si>
  <si>
    <t xml:space="preserve">Прочие субсидии бюджетам сельских поселений
</t>
  </si>
  <si>
    <t>Прочие субсидии бюджетам сельских поселений (на содержание автомобильных дорог общего пользования местного значения за счет средств дорожного фонда Емельяновского района)</t>
  </si>
  <si>
    <t>Расходы на содержание автомобильных дорог общего пользования местного значения за счет средств дорожного фонда Емельяновского района)</t>
  </si>
  <si>
    <t>231</t>
  </si>
  <si>
    <t>Доходы от уплаты акцизов на дизельное топливо, подле 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</si>
  <si>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</si>
  <si>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</si>
  <si>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</si>
  <si>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</si>
  <si>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</si>
  <si>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</si>
  <si>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Сумма на 2026 год</t>
  </si>
  <si>
    <t>830</t>
  </si>
  <si>
    <t>Передача полномочий в области исполнения бюджета в рамках непрограммных расходов Администрации Мининского сельсовета</t>
  </si>
  <si>
    <t>8210090090</t>
  </si>
  <si>
    <t>Передача полномочий по осуществлению внешнего муниципального контроля</t>
  </si>
  <si>
    <t>01900S5100</t>
  </si>
  <si>
    <t>Расходы на мероприятия по развитию добровольной пожарной охраны в рамках отдельных мероприятий муниципальной программы «Обеспечение жизнедеятельности и безопасности Мининского сельсовета»</t>
  </si>
  <si>
    <t>Софинансирование расходов на содержание автомобильных дорог общего пользования местного значения за счет средств бюджета Мининского сельсовета</t>
  </si>
  <si>
    <t>Расходы на капитальный ремонт и ремонт автомобильных дорог общего пользования местного значения за счет средств дорожного фонда Емельяновского района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</si>
  <si>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</si>
  <si>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</si>
  <si>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</si>
  <si>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</si>
  <si>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 аккарицидных обработок мест массового отдыха населения за счет краевого бюджета в рамках  непрограммных расходов администрации  Мининского сельсовета</t>
  </si>
  <si>
    <t xml:space="preserve"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«Модернизация, реконструкция и капитальный ремонт объектов коммунальной инфраструктуры на территории   Мининского    сельсовета» муниципальной программы «Обеспечение жизнедеятельности и безопасности     Мининского      сельсовета» 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</si>
  <si>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</si>
  <si>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</si>
  <si>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01200S5720</t>
  </si>
  <si>
    <t>500</t>
  </si>
  <si>
    <t>Расходы на капитальный ремонт и ремонт автомобильных дорог общего пользования местного значения  за счет средств дорожного фонда Емельяновского района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</si>
  <si>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Организацию и проведение  аккарицидных обработок мест массового отдыха населения за счет краевого бюджета в рамках  непрограммных расходов администрации Мининского сельовета</t>
  </si>
  <si>
    <t>82100S5550</t>
  </si>
  <si>
    <t>Софинансирование расходов  на капитальный ремонт и ремонт автомобильных дорог общего пользования местного значения за счет средств дорожного фонда Емельяновского района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</si>
  <si>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Емельяновского района</t>
  </si>
  <si>
    <t>Обслуживание государственного (муниципального) внутреннего долга</t>
  </si>
  <si>
    <t>1301</t>
  </si>
  <si>
    <t>ОБСЛУЖИВАНИЕ ГОСУДАРСТВЕННОГО (МУНИЦИПАЛЬНОГО) ДОЛГА</t>
  </si>
  <si>
    <t>1300</t>
  </si>
  <si>
    <t>Доходы бюджета Мининского сельсовета на 2025 год и плановый период 2026-2027 годов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</si>
  <si>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</si>
  <si>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</si>
  <si>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</si>
  <si>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</si>
  <si>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</si>
  <si>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НАЛОГИ НА СОВОКУПНЫЙ ДОХОД</t>
  </si>
  <si>
    <t>Единый сельскохозяйственный налог</t>
  </si>
  <si>
    <t xml:space="preserve"> 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</si>
  <si>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325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</si>
  <si>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</si>
  <si>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</si>
  <si>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Дотации бюджетам сельских поселений на поддержку мер по обеспечению сбалансированности бюджетов</t>
  </si>
  <si>
    <t>002</t>
  </si>
  <si>
    <t>9101</t>
  </si>
  <si>
    <t>Обеспечение проведения выборов и референдумов</t>
  </si>
  <si>
    <t>0107</t>
  </si>
  <si>
    <t>8210090000</t>
  </si>
  <si>
    <t>Проведение выборов депутатов Мининского сельсовета</t>
  </si>
  <si>
    <t>8210090200</t>
  </si>
  <si>
    <t>Специальные расходы</t>
  </si>
  <si>
    <t>011009Д160</t>
  </si>
  <si>
    <t>01100SД160</t>
  </si>
  <si>
    <t>011009Д005</t>
  </si>
  <si>
    <t>011009Д006</t>
  </si>
  <si>
    <t xml:space="preserve"> бюджета поселения на 2025 год и плановый период 2026-2027 годов</t>
  </si>
  <si>
    <t>Сумма на 2027 год</t>
  </si>
  <si>
    <t xml:space="preserve"> на 2025 год и плановый период 2026-2027 года</t>
  </si>
  <si>
    <t>880</t>
  </si>
  <si>
    <t>Российской Федерации на 2025 год и плановый период 2026 – 2027 годов</t>
  </si>
  <si>
    <t>Приложение 6</t>
  </si>
  <si>
    <t>к Решению № 43-176р от 17.12.2024</t>
  </si>
  <si>
    <t xml:space="preserve">к Решению № 43-176р от 17.12.2024 </t>
  </si>
  <si>
    <t>к Решению № 43-176 р от 17.12.2024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</si>
</sst>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</numFmts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5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177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1" xfId="0" applyBorder="1"/>
    <xf numFmtId="49" fontId="0" fillId="0" borderId="1" xfId="0" applyNumberFormat="1" applyBorder="1"/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5" fontId="10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5" fontId="3" fillId="0" borderId="1" xfId="0" applyNumberFormat="1" applyFont="1" applyBorder="1" applyAlignment="1"/>
    <xf numFmtId="0" fontId="3" fillId="0" borderId="1" xfId="0" applyFont="1" applyBorder="1" applyAlignment="1">
      <alignment vertical="top" wrapText="1"/>
    </xf>
    <xf numFmtId="0" fontId="16" fillId="0" borderId="0" xfId="0" applyFont="1"/>
    <xf numFmtId="0" fontId="17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/>
    </xf>
    <xf numFmtId="166" fontId="21" fillId="0" borderId="1" xfId="1" applyNumberFormat="1" applyFont="1" applyFill="1" applyBorder="1" applyAlignment="1">
      <alignment horizontal="righ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vertical="top" wrapText="1"/>
    </xf>
    <xf numFmtId="166" fontId="23" fillId="0" borderId="1" xfId="1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vertical="top" wrapText="1"/>
    </xf>
    <xf numFmtId="166" fontId="2" fillId="0" borderId="1" xfId="1" applyNumberFormat="1" applyFont="1" applyFill="1" applyBorder="1" applyAlignment="1">
      <alignment horizontal="right" vertical="top" wrapText="1"/>
    </xf>
    <xf numFmtId="0" fontId="18" fillId="0" borderId="1" xfId="0" applyFont="1" applyFill="1" applyBorder="1" applyAlignment="1">
      <alignment horizontal="justify" vertical="top" wrapText="1"/>
    </xf>
    <xf numFmtId="166" fontId="1" fillId="0" borderId="1" xfId="1" applyNumberFormat="1" applyFont="1" applyFill="1" applyBorder="1" applyAlignment="1">
      <alignment horizontal="right" vertical="top" wrapText="1"/>
    </xf>
    <xf numFmtId="0" fontId="18" fillId="0" borderId="1" xfId="2" applyFont="1" applyFill="1" applyBorder="1" applyAlignment="1" applyProtection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0" fillId="0" borderId="0" xfId="0" applyFill="1"/>
    <xf numFmtId="49" fontId="21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0" fontId="1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wrapText="1"/>
    </xf>
    <xf numFmtId="166" fontId="21" fillId="0" borderId="1" xfId="1" applyNumberFormat="1" applyFont="1" applyFill="1" applyBorder="1" applyAlignment="1">
      <alignment horizontal="righ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justify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4" fillId="0" borderId="0" xfId="0" applyFont="1"/>
    <xf numFmtId="0" fontId="4" fillId="0" borderId="1" xfId="0" applyFont="1" applyBorder="1" applyAlignment="1">
      <alignment horizontal="left" wrapText="1"/>
    </xf>
    <xf numFmtId="166" fontId="2" fillId="2" borderId="1" xfId="1" applyNumberFormat="1" applyFont="1" applyFill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center" wrapText="1"/>
    </xf>
    <xf numFmtId="49" fontId="21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  <xf numFmtId="0" fontId="26" fillId="0" borderId="0" xfId="0" applyFont="1" applyAlignment="1">
      <alignment wrapText="1"/>
    </xf>
    <xf numFmtId="49" fontId="1" fillId="0" borderId="0" xfId="0" applyNumberFormat="1" applyFont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justify"/>
    </xf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166" fontId="21" fillId="0" borderId="1" xfId="1" applyNumberFormat="1" applyFont="1" applyFill="1" applyBorder="1" applyAlignment="1">
      <alignment horizontal="right" vertical="top" wrapText="1"/>
    </xf>
    <xf numFmtId="166" fontId="1" fillId="2" borderId="1" xfId="1" applyNumberFormat="1" applyFont="1" applyFill="1" applyBorder="1" applyAlignment="1">
      <alignment horizontal="righ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  <xf numFmtId="0" fontId="4" fillId="0" borderId="0" xfId="0" applyFont="1" applyAlignment="1">
      <alignment wrapText="1"/>
    </xf>
    <xf numFmtId="0" fontId="22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Border="1" applyAlignment="1">
      <alignment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28" fillId="2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16" fillId="0" borderId="1" xfId="2" applyNumberFormat="1" applyFont="1" applyBorder="1" applyAlignment="1" applyProtection="1">
      <alignment horizontal="justify"/>
    </xf>
    <xf numFmtId="0" fontId="18" fillId="0" borderId="1" xfId="2" applyNumberFormat="1" applyFont="1" applyFill="1" applyBorder="1" applyAlignment="1" applyProtection="1">
      <alignment horizontal="justify" vertical="top" wrapText="1"/>
    </xf>
    <xf numFmtId="0" fontId="16" fillId="0" borderId="1" xfId="2" applyFont="1" applyFill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49" fontId="26" fillId="0" borderId="1" xfId="0" applyNumberFormat="1" applyFont="1" applyBorder="1" applyAlignment="1">
      <alignment wrapText="1"/>
    </xf>
    <xf numFmtId="0" fontId="29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34CF15B7EEE5509DD726833156CE0871F97A7E8ADDCD38D7C705E3ED409DBAA3BF294173A8FBn9e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view="pageBreakPreview" zoomScale="98" zoomScaleSheetLayoutView="98" workbookViewId="0">
      <selection activeCell="G4" sqref="G4:H4"/>
    </sheetView>
  </sheetViews>
  <sheetFormatPr defaultRowHeight="15"/>
  <cols>
    <col min="1" max="1" width="7" customWidth="1"/>
    <col min="2" max="2" width="50.7109375" customWidth="1"/>
    <col min="3" max="3" width="6.7109375" customWidth="1"/>
    <col min="4" max="4" width="14.140625" customWidth="1"/>
    <col min="5" max="5" width="15.140625" customWidth="1"/>
    <col min="6" max="6" width="14" customWidth="1"/>
  </cols>
  <sheetData>
    <row r="1" spans="1:7" ht="15.75">
      <c r="F1" s="5" t="s">
        <v>255</v>
      </c>
    </row>
    <row r="2" spans="1:7">
      <c r="F2" s="3" t="s">
        <v>358</v>
      </c>
      <c r="G2" s="2"/>
    </row>
    <row r="3" spans="1:7" ht="6" customHeight="1">
      <c r="F3" s="4"/>
      <c r="G3" s="2"/>
    </row>
    <row r="4" spans="1:7" ht="15" customHeight="1">
      <c r="A4" s="165" t="s">
        <v>71</v>
      </c>
      <c r="B4" s="165"/>
      <c r="C4" s="165"/>
      <c r="D4" s="165"/>
      <c r="E4" s="165"/>
      <c r="F4" s="165"/>
    </row>
    <row r="5" spans="1:7" ht="15" customHeight="1">
      <c r="A5" s="165" t="s">
        <v>2</v>
      </c>
      <c r="B5" s="165"/>
      <c r="C5" s="165"/>
      <c r="D5" s="165"/>
      <c r="E5" s="165"/>
      <c r="F5" s="165"/>
    </row>
    <row r="6" spans="1:7" ht="18" customHeight="1">
      <c r="A6" s="165" t="s">
        <v>356</v>
      </c>
      <c r="B6" s="165"/>
      <c r="C6" s="165"/>
      <c r="D6" s="165"/>
      <c r="E6" s="165"/>
      <c r="F6" s="165"/>
    </row>
    <row r="7" spans="1:7" ht="4.1500000000000004" hidden="1" customHeight="1">
      <c r="A7" s="7"/>
    </row>
    <row r="8" spans="1:7" ht="12.6" customHeight="1">
      <c r="A8" s="8" t="s">
        <v>24</v>
      </c>
      <c r="F8" s="2" t="s">
        <v>1</v>
      </c>
    </row>
    <row r="9" spans="1:7" ht="22.5" customHeight="1">
      <c r="A9" s="163" t="s">
        <v>3</v>
      </c>
      <c r="B9" s="163" t="s">
        <v>4</v>
      </c>
      <c r="C9" s="163" t="s">
        <v>5</v>
      </c>
      <c r="D9" s="12" t="s">
        <v>6</v>
      </c>
      <c r="E9" s="12" t="s">
        <v>6</v>
      </c>
      <c r="F9" s="12" t="s">
        <v>6</v>
      </c>
    </row>
    <row r="10" spans="1:7">
      <c r="A10" s="163"/>
      <c r="B10" s="163"/>
      <c r="C10" s="163"/>
      <c r="D10" s="162" t="s">
        <v>278</v>
      </c>
      <c r="E10" s="162" t="s">
        <v>280</v>
      </c>
      <c r="F10" s="162" t="s">
        <v>328</v>
      </c>
    </row>
    <row r="11" spans="1:7" ht="11.45" customHeight="1">
      <c r="A11" s="12">
        <v>1</v>
      </c>
      <c r="B11" s="12">
        <v>1</v>
      </c>
      <c r="C11" s="12">
        <v>2</v>
      </c>
      <c r="D11" s="12">
        <v>3</v>
      </c>
      <c r="E11" s="12">
        <v>4</v>
      </c>
      <c r="F11" s="12">
        <v>5</v>
      </c>
    </row>
    <row r="12" spans="1:7" ht="18" customHeight="1">
      <c r="A12" s="35">
        <f>A11+1</f>
        <v>2</v>
      </c>
      <c r="B12" s="18" t="s">
        <v>7</v>
      </c>
      <c r="C12" s="15" t="s">
        <v>25</v>
      </c>
      <c r="D12" s="29">
        <f>D13+D15+D18+D19+D14+D16+D17</f>
        <v>12140.948000000002</v>
      </c>
      <c r="E12" s="29">
        <f>E13+E14+E15+E18+E19+E16</f>
        <v>10084.346000000001</v>
      </c>
      <c r="F12" s="29">
        <f>F13+F14+F15+F18+F19+F16</f>
        <v>9584.3460000000014</v>
      </c>
    </row>
    <row r="13" spans="1:7" ht="41.45" customHeight="1">
      <c r="A13" s="35">
        <f t="shared" ref="A13:A34" si="0">A12+1</f>
        <v>3</v>
      </c>
      <c r="B13" s="49" t="s">
        <v>8</v>
      </c>
      <c r="C13" s="15" t="s">
        <v>26</v>
      </c>
      <c r="D13" s="17">
        <f>'Ведомтсвенная структура'!G10</f>
        <v>1160.3320000000001</v>
      </c>
      <c r="E13" s="17">
        <f>'Ведомтсвенная структура'!H15</f>
        <v>1085.4000000000001</v>
      </c>
      <c r="F13" s="17">
        <f>'Ведомтсвенная структура'!I15</f>
        <v>1085.4000000000001</v>
      </c>
    </row>
    <row r="14" spans="1:7" ht="46.5" customHeight="1">
      <c r="A14" s="35">
        <f t="shared" si="0"/>
        <v>4</v>
      </c>
      <c r="B14" s="50" t="s">
        <v>176</v>
      </c>
      <c r="C14" s="15" t="s">
        <v>177</v>
      </c>
      <c r="D14" s="17">
        <f>'Ведомтсвенная структура'!G16</f>
        <v>1077.3820000000001</v>
      </c>
      <c r="E14" s="17">
        <f>'Ведомтсвенная структура'!H21</f>
        <v>994.9</v>
      </c>
      <c r="F14" s="17">
        <f>'Ведомтсвенная структура'!I21</f>
        <v>994.9</v>
      </c>
    </row>
    <row r="15" spans="1:7" ht="62.25" customHeight="1">
      <c r="A15" s="35">
        <f t="shared" si="0"/>
        <v>5</v>
      </c>
      <c r="B15" s="28" t="s">
        <v>9</v>
      </c>
      <c r="C15" s="15" t="s">
        <v>27</v>
      </c>
      <c r="D15" s="17">
        <f>'Ведомтсвенная структура'!G22</f>
        <v>9072.6460000000006</v>
      </c>
      <c r="E15" s="17">
        <f>'Ведомтсвенная структура'!H22</f>
        <v>7608.8459999999995</v>
      </c>
      <c r="F15" s="17">
        <f>'Ведомтсвенная структура'!I22</f>
        <v>7108.8459999999995</v>
      </c>
    </row>
    <row r="16" spans="1:7" ht="53.25" customHeight="1">
      <c r="A16" s="35"/>
      <c r="B16" s="141" t="s">
        <v>226</v>
      </c>
      <c r="C16" s="15" t="s">
        <v>227</v>
      </c>
      <c r="D16" s="17">
        <f>'Ведомтсвенная структура'!G35</f>
        <v>110.38800000000001</v>
      </c>
      <c r="E16" s="17">
        <v>45.2</v>
      </c>
      <c r="F16" s="17">
        <v>45.2</v>
      </c>
    </row>
    <row r="17" spans="1:6" ht="15" customHeight="1">
      <c r="A17" s="35"/>
      <c r="B17" s="89" t="s">
        <v>342</v>
      </c>
      <c r="C17" s="15" t="s">
        <v>343</v>
      </c>
      <c r="D17" s="17">
        <f>'Ведомтсвенная структура'!G44</f>
        <v>320.2</v>
      </c>
      <c r="E17" s="17"/>
      <c r="F17" s="17"/>
    </row>
    <row r="18" spans="1:6" ht="16.149999999999999" customHeight="1">
      <c r="A18" s="35">
        <f>5+1</f>
        <v>6</v>
      </c>
      <c r="B18" s="28" t="s">
        <v>10</v>
      </c>
      <c r="C18" s="15" t="s">
        <v>28</v>
      </c>
      <c r="D18" s="17">
        <f>'Ведомтсвенная структура'!G49</f>
        <v>50</v>
      </c>
      <c r="E18" s="17">
        <v>50</v>
      </c>
      <c r="F18" s="17">
        <v>50</v>
      </c>
    </row>
    <row r="19" spans="1:6" ht="22.5" customHeight="1">
      <c r="A19" s="35">
        <f t="shared" si="0"/>
        <v>7</v>
      </c>
      <c r="B19" s="41" t="s">
        <v>78</v>
      </c>
      <c r="C19" s="15" t="s">
        <v>72</v>
      </c>
      <c r="D19" s="17">
        <f>'Ведомтсвенная структура'!G55</f>
        <v>350</v>
      </c>
      <c r="E19" s="17">
        <f>'Ведомтсвенная структура'!H55</f>
        <v>300</v>
      </c>
      <c r="F19" s="17">
        <f>'Ведомтсвенная структура'!I55</f>
        <v>300</v>
      </c>
    </row>
    <row r="20" spans="1:6" ht="21" customHeight="1">
      <c r="A20" s="35">
        <f t="shared" si="0"/>
        <v>8</v>
      </c>
      <c r="B20" s="18" t="s">
        <v>11</v>
      </c>
      <c r="C20" s="15" t="s">
        <v>29</v>
      </c>
      <c r="D20" s="29">
        <f>D21</f>
        <v>695</v>
      </c>
      <c r="E20" s="29">
        <f>E21</f>
        <v>765.1</v>
      </c>
      <c r="F20" s="29">
        <f>F21</f>
        <v>0</v>
      </c>
    </row>
    <row r="21" spans="1:6" ht="19.5" customHeight="1">
      <c r="A21" s="35">
        <f t="shared" si="0"/>
        <v>9</v>
      </c>
      <c r="B21" s="20" t="s">
        <v>12</v>
      </c>
      <c r="C21" s="15" t="s">
        <v>30</v>
      </c>
      <c r="D21" s="17">
        <f>'Ведомтсвенная структура'!G66</f>
        <v>695</v>
      </c>
      <c r="E21" s="17">
        <f>'Ведомтсвенная структура'!H67</f>
        <v>765.1</v>
      </c>
      <c r="F21" s="17">
        <v>0</v>
      </c>
    </row>
    <row r="22" spans="1:6" ht="26.45" customHeight="1">
      <c r="A22" s="35">
        <f t="shared" si="0"/>
        <v>10</v>
      </c>
      <c r="B22" s="19" t="s">
        <v>13</v>
      </c>
      <c r="C22" s="15" t="s">
        <v>31</v>
      </c>
      <c r="D22" s="29">
        <f>D23+D24</f>
        <v>45</v>
      </c>
      <c r="E22" s="29">
        <f>E23+E24</f>
        <v>45</v>
      </c>
      <c r="F22" s="29">
        <v>45</v>
      </c>
    </row>
    <row r="23" spans="1:6" ht="30.75" customHeight="1">
      <c r="A23" s="35">
        <f t="shared" si="0"/>
        <v>11</v>
      </c>
      <c r="B23" s="20" t="s">
        <v>14</v>
      </c>
      <c r="C23" s="15" t="s">
        <v>32</v>
      </c>
      <c r="D23" s="17">
        <v>5</v>
      </c>
      <c r="E23" s="17">
        <v>5</v>
      </c>
      <c r="F23" s="17">
        <v>5</v>
      </c>
    </row>
    <row r="24" spans="1:6" ht="18.75" customHeight="1">
      <c r="A24" s="35">
        <f t="shared" si="0"/>
        <v>12</v>
      </c>
      <c r="B24" s="20" t="s">
        <v>15</v>
      </c>
      <c r="C24" s="15" t="s">
        <v>32</v>
      </c>
      <c r="D24" s="17">
        <f>'Ведомтсвенная структура'!G80</f>
        <v>40</v>
      </c>
      <c r="E24" s="17">
        <v>40</v>
      </c>
      <c r="F24" s="17">
        <v>40</v>
      </c>
    </row>
    <row r="25" spans="1:6" ht="21.75" customHeight="1">
      <c r="A25" s="35">
        <f t="shared" si="0"/>
        <v>13</v>
      </c>
      <c r="B25" s="18" t="s">
        <v>16</v>
      </c>
      <c r="C25" s="15" t="s">
        <v>33</v>
      </c>
      <c r="D25" s="29">
        <f>D26</f>
        <v>3382</v>
      </c>
      <c r="E25" s="29">
        <f>E26</f>
        <v>2724</v>
      </c>
      <c r="F25" s="29">
        <f>F26</f>
        <v>2739.7</v>
      </c>
    </row>
    <row r="26" spans="1:6" ht="15" customHeight="1">
      <c r="A26" s="35">
        <f t="shared" si="0"/>
        <v>14</v>
      </c>
      <c r="B26" s="20" t="s">
        <v>17</v>
      </c>
      <c r="C26" s="15" t="s">
        <v>34</v>
      </c>
      <c r="D26" s="17">
        <f>'Ведомтсвенная структура'!G90</f>
        <v>3382</v>
      </c>
      <c r="E26" s="17">
        <f>'Ведомтсвенная структура'!H90</f>
        <v>2724</v>
      </c>
      <c r="F26" s="17">
        <f>'Ведомтсвенная структура'!I90</f>
        <v>2739.7</v>
      </c>
    </row>
    <row r="27" spans="1:6" ht="16.5" customHeight="1">
      <c r="A27" s="35">
        <f t="shared" si="0"/>
        <v>15</v>
      </c>
      <c r="B27" s="18" t="s">
        <v>18</v>
      </c>
      <c r="C27" s="15" t="s">
        <v>35</v>
      </c>
      <c r="D27" s="29">
        <f>'Ведомтсвенная структура'!G108</f>
        <v>5151.6670000000004</v>
      </c>
      <c r="E27" s="29">
        <f>E28+E29+E30</f>
        <v>2260.7000000000003</v>
      </c>
      <c r="F27" s="29">
        <f>F28+F29+F30</f>
        <v>3041.2000000000003</v>
      </c>
    </row>
    <row r="28" spans="1:6" ht="18" customHeight="1">
      <c r="A28" s="35">
        <f t="shared" si="0"/>
        <v>16</v>
      </c>
      <c r="B28" s="14" t="s">
        <v>106</v>
      </c>
      <c r="C28" s="15" t="s">
        <v>107</v>
      </c>
      <c r="D28" s="17">
        <f>'Ведомтсвенная структура'!G109</f>
        <v>70</v>
      </c>
      <c r="E28" s="17">
        <f>'Ведомтсвенная структура'!H109</f>
        <v>60</v>
      </c>
      <c r="F28" s="17">
        <f>'Ведомтсвенная структура'!I109</f>
        <v>60</v>
      </c>
    </row>
    <row r="29" spans="1:6" ht="19.5" customHeight="1">
      <c r="A29" s="35">
        <f t="shared" si="0"/>
        <v>17</v>
      </c>
      <c r="B29" s="14" t="s">
        <v>19</v>
      </c>
      <c r="C29" s="15" t="s">
        <v>36</v>
      </c>
      <c r="D29" s="17">
        <f>'Ведомтсвенная структура'!G115</f>
        <v>400</v>
      </c>
      <c r="E29" s="17">
        <f>'Ведомтсвенная структура'!H115</f>
        <v>100</v>
      </c>
      <c r="F29" s="17">
        <f>'Ведомтсвенная структура'!I115</f>
        <v>100</v>
      </c>
    </row>
    <row r="30" spans="1:6" ht="16.5" customHeight="1">
      <c r="A30" s="35">
        <f t="shared" si="0"/>
        <v>18</v>
      </c>
      <c r="B30" s="14" t="s">
        <v>20</v>
      </c>
      <c r="C30" s="15" t="s">
        <v>37</v>
      </c>
      <c r="D30" s="17">
        <f>'Ведомтсвенная структура'!G124</f>
        <v>4681.6670000000004</v>
      </c>
      <c r="E30" s="17">
        <f>'Ведомтсвенная структура'!H124</f>
        <v>2100.7000000000003</v>
      </c>
      <c r="F30" s="17">
        <f>'Ведомтсвенная структура'!I124</f>
        <v>2881.2000000000003</v>
      </c>
    </row>
    <row r="31" spans="1:6" ht="13.9" customHeight="1">
      <c r="A31" s="35">
        <f>18+1</f>
        <v>19</v>
      </c>
      <c r="B31" s="18" t="s">
        <v>21</v>
      </c>
      <c r="C31" s="15" t="s">
        <v>38</v>
      </c>
      <c r="D31" s="29">
        <f>D32</f>
        <v>4196.7</v>
      </c>
      <c r="E31" s="29">
        <f>E32</f>
        <v>4196.7</v>
      </c>
      <c r="F31" s="29">
        <f>F32</f>
        <v>4196.7</v>
      </c>
    </row>
    <row r="32" spans="1:6" ht="20.25" customHeight="1">
      <c r="A32" s="35">
        <f t="shared" si="0"/>
        <v>20</v>
      </c>
      <c r="B32" s="20" t="s">
        <v>22</v>
      </c>
      <c r="C32" s="15" t="s">
        <v>39</v>
      </c>
      <c r="D32" s="17">
        <f>'Ведомтсвенная структура'!G142</f>
        <v>4196.7</v>
      </c>
      <c r="E32" s="17">
        <f>'Ведомтсвенная структура'!G144</f>
        <v>4196.7</v>
      </c>
      <c r="F32" s="17">
        <f>'Ведомтсвенная структура'!I138</f>
        <v>4196.7</v>
      </c>
    </row>
    <row r="33" spans="1:6" ht="20.25" customHeight="1">
      <c r="A33" s="35">
        <f t="shared" si="0"/>
        <v>21</v>
      </c>
      <c r="B33" s="19" t="s">
        <v>308</v>
      </c>
      <c r="C33" s="15" t="s">
        <v>309</v>
      </c>
      <c r="D33" s="29">
        <f>D34</f>
        <v>0</v>
      </c>
      <c r="E33" s="17"/>
      <c r="F33" s="17"/>
    </row>
    <row r="34" spans="1:6" ht="20.25" customHeight="1">
      <c r="A34" s="35">
        <f t="shared" si="0"/>
        <v>22</v>
      </c>
      <c r="B34" s="20" t="s">
        <v>310</v>
      </c>
      <c r="C34" s="15" t="s">
        <v>311</v>
      </c>
      <c r="D34" s="17">
        <f>'Ведомтсвенная структура'!G151</f>
        <v>0</v>
      </c>
      <c r="E34" s="17"/>
      <c r="F34" s="17"/>
    </row>
    <row r="35" spans="1:6" ht="28.5" customHeight="1">
      <c r="A35" s="35"/>
      <c r="B35" s="89" t="s">
        <v>325</v>
      </c>
      <c r="C35" s="15" t="s">
        <v>326</v>
      </c>
      <c r="D35" s="17">
        <v>0</v>
      </c>
      <c r="E35" s="17"/>
      <c r="F35" s="17"/>
    </row>
    <row r="36" spans="1:6" ht="20.25" customHeight="1">
      <c r="A36" s="35"/>
      <c r="B36" s="92" t="s">
        <v>323</v>
      </c>
      <c r="C36" s="15" t="s">
        <v>324</v>
      </c>
      <c r="D36" s="17">
        <v>0</v>
      </c>
      <c r="E36" s="17"/>
      <c r="F36" s="17"/>
    </row>
    <row r="37" spans="1:6" ht="18.75" customHeight="1">
      <c r="A37" s="35">
        <f>A34+1</f>
        <v>23</v>
      </c>
      <c r="B37" s="19" t="s">
        <v>223</v>
      </c>
      <c r="C37" s="15"/>
      <c r="D37" s="17"/>
      <c r="E37" s="17">
        <f>'Ведомтсвенная структура'!H152</f>
        <v>550</v>
      </c>
      <c r="F37" s="17">
        <f>'Ведомтсвенная структура'!I152</f>
        <v>981</v>
      </c>
    </row>
    <row r="38" spans="1:6" ht="19.899999999999999" customHeight="1">
      <c r="A38" s="164" t="s">
        <v>23</v>
      </c>
      <c r="B38" s="164"/>
      <c r="C38" s="16"/>
      <c r="D38" s="36">
        <f>D12+D20+D22+D25+D27+D31+D33+D35</f>
        <v>25611.315000000002</v>
      </c>
      <c r="E38" s="36">
        <f>E12+E20+E22+E25+E27+E31+E37</f>
        <v>20625.846000000001</v>
      </c>
      <c r="F38" s="36">
        <f>F12+F20+F22+F25+F27+F31+F37</f>
        <v>20587.946000000004</v>
      </c>
    </row>
    <row r="39" spans="1:6">
      <c r="A39" s="9"/>
    </row>
    <row r="40" spans="1:6">
      <c r="A40" s="9"/>
    </row>
  </sheetData>
  <mergeCells count="7">
    <mergeCell ref="A9:A10"/>
    <mergeCell ref="B9:B10"/>
    <mergeCell ref="C9:C10"/>
    <mergeCell ref="A38:B38"/>
    <mergeCell ref="A4:F4"/>
    <mergeCell ref="A5:F5"/>
    <mergeCell ref="A6:F6"/>
  </mergeCells>
  <pageMargins left="0.70866141732283472" right="0.31496062992125984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5"/>
  <sheetViews>
    <sheetView view="pageBreakPreview" topLeftCell="C1" zoomScale="160" zoomScaleSheetLayoutView="160" workbookViewId="0">
      <selection activeCell="A4" sqref="A4:I4"/>
    </sheetView>
  </sheetViews>
  <sheetFormatPr defaultRowHeight="15"/>
  <cols>
    <col min="1" max="1" width="5.5703125" style="10" customWidth="1"/>
    <col min="2" max="2" width="48.5703125" style="10" customWidth="1"/>
    <col min="3" max="3" width="8" style="10" customWidth="1"/>
    <col min="4" max="4" width="7.7109375" style="11" customWidth="1"/>
    <col min="5" max="5" width="14.140625" style="11" customWidth="1"/>
    <col min="6" max="6" width="5.85546875" style="10" customWidth="1"/>
    <col min="7" max="7" width="17.42578125" style="10" customWidth="1"/>
    <col min="8" max="8" width="16" style="10" customWidth="1"/>
    <col min="9" max="9" width="14.85546875" style="10" customWidth="1"/>
  </cols>
  <sheetData>
    <row r="1" spans="1:9" ht="15.75">
      <c r="A1" s="21"/>
      <c r="B1" s="21"/>
      <c r="C1" s="21"/>
      <c r="D1" s="22"/>
      <c r="E1" s="22"/>
      <c r="F1" s="21"/>
      <c r="G1" s="21"/>
      <c r="H1" s="21"/>
      <c r="I1" s="23" t="s">
        <v>221</v>
      </c>
    </row>
    <row r="2" spans="1:9">
      <c r="A2" s="21"/>
      <c r="B2" s="21"/>
      <c r="C2" s="21"/>
      <c r="D2" s="22"/>
      <c r="E2" s="22"/>
      <c r="F2" s="21"/>
      <c r="G2" s="21"/>
      <c r="H2" s="21"/>
      <c r="I2" s="24" t="s">
        <v>359</v>
      </c>
    </row>
    <row r="3" spans="1:9">
      <c r="A3" s="21"/>
      <c r="B3" s="21"/>
      <c r="C3" s="21"/>
      <c r="D3" s="22"/>
      <c r="E3" s="22"/>
      <c r="F3" s="21"/>
      <c r="G3" s="21"/>
      <c r="H3" s="21"/>
      <c r="I3" s="25"/>
    </row>
    <row r="4" spans="1:9" ht="18.75">
      <c r="A4" s="166" t="s">
        <v>73</v>
      </c>
      <c r="B4" s="166"/>
      <c r="C4" s="166"/>
      <c r="D4" s="166"/>
      <c r="E4" s="166"/>
      <c r="F4" s="166"/>
      <c r="G4" s="166"/>
      <c r="H4" s="166"/>
      <c r="I4" s="166"/>
    </row>
    <row r="5" spans="1:9" ht="18.75">
      <c r="A5" s="166" t="s">
        <v>354</v>
      </c>
      <c r="B5" s="166"/>
      <c r="C5" s="166"/>
      <c r="D5" s="166"/>
      <c r="E5" s="166"/>
      <c r="F5" s="166"/>
      <c r="G5" s="166"/>
      <c r="H5" s="166"/>
      <c r="I5" s="166"/>
    </row>
    <row r="6" spans="1:9" ht="15.75">
      <c r="A6" s="26"/>
      <c r="B6" s="21"/>
      <c r="C6" s="21"/>
      <c r="D6" s="22"/>
      <c r="E6" s="22"/>
      <c r="F6" s="21"/>
      <c r="G6" s="21"/>
      <c r="H6" s="21"/>
      <c r="I6" s="21"/>
    </row>
    <row r="7" spans="1:9">
      <c r="A7" s="27" t="s">
        <v>56</v>
      </c>
      <c r="B7" s="21"/>
      <c r="C7" s="21"/>
      <c r="D7" s="22"/>
      <c r="E7" s="22"/>
      <c r="F7" s="21"/>
      <c r="G7" s="21"/>
      <c r="H7" s="21"/>
      <c r="I7" s="24" t="s">
        <v>1</v>
      </c>
    </row>
    <row r="8" spans="1:9" ht="38.25">
      <c r="A8" s="12" t="s">
        <v>3</v>
      </c>
      <c r="B8" s="12" t="s">
        <v>4</v>
      </c>
      <c r="C8" s="12" t="s">
        <v>40</v>
      </c>
      <c r="D8" s="13" t="s">
        <v>5</v>
      </c>
      <c r="E8" s="13" t="s">
        <v>41</v>
      </c>
      <c r="F8" s="12" t="s">
        <v>42</v>
      </c>
      <c r="G8" s="157" t="s">
        <v>279</v>
      </c>
      <c r="H8" s="157" t="s">
        <v>299</v>
      </c>
      <c r="I8" s="157" t="s">
        <v>353</v>
      </c>
    </row>
    <row r="9" spans="1:9">
      <c r="A9" s="71">
        <v>1</v>
      </c>
      <c r="B9" s="89" t="s">
        <v>7</v>
      </c>
      <c r="C9" s="94">
        <v>828</v>
      </c>
      <c r="D9" s="73" t="s">
        <v>25</v>
      </c>
      <c r="E9" s="73"/>
      <c r="F9" s="71"/>
      <c r="G9" s="74">
        <f>G10+G22++G49+G55+G16+G35+G44</f>
        <v>12140.948000000002</v>
      </c>
      <c r="H9" s="74">
        <f>H10+H22+H49+H55+H16+H35</f>
        <v>10084.346</v>
      </c>
      <c r="I9" s="74">
        <f>I10+I22+I49+I55+I16+I35</f>
        <v>9584.3459999999995</v>
      </c>
    </row>
    <row r="10" spans="1:9" ht="28.5" customHeight="1">
      <c r="A10" s="78">
        <f>A9+1</f>
        <v>2</v>
      </c>
      <c r="B10" s="92" t="s">
        <v>74</v>
      </c>
      <c r="C10" s="95">
        <v>828</v>
      </c>
      <c r="D10" s="76" t="s">
        <v>26</v>
      </c>
      <c r="E10" s="80"/>
      <c r="F10" s="71"/>
      <c r="G10" s="77">
        <f>G11</f>
        <v>1160.3320000000001</v>
      </c>
      <c r="H10" s="77">
        <f t="shared" ref="H10:I14" si="0">H11</f>
        <v>1085.4000000000001</v>
      </c>
      <c r="I10" s="77">
        <f t="shared" si="0"/>
        <v>1085.4000000000001</v>
      </c>
    </row>
    <row r="11" spans="1:9" ht="25.5">
      <c r="A11" s="78">
        <f t="shared" ref="A11:A73" si="1">A10+1</f>
        <v>3</v>
      </c>
      <c r="B11" s="89" t="s">
        <v>43</v>
      </c>
      <c r="C11" s="96">
        <v>828</v>
      </c>
      <c r="D11" s="80" t="s">
        <v>26</v>
      </c>
      <c r="E11" s="80" t="s">
        <v>183</v>
      </c>
      <c r="F11" s="71"/>
      <c r="G11" s="81">
        <f>G12</f>
        <v>1160.3320000000001</v>
      </c>
      <c r="H11" s="81">
        <f>H12</f>
        <v>1085.4000000000001</v>
      </c>
      <c r="I11" s="81">
        <f>I13</f>
        <v>1085.4000000000001</v>
      </c>
    </row>
    <row r="12" spans="1:9" ht="25.5">
      <c r="A12" s="78">
        <f t="shared" si="1"/>
        <v>4</v>
      </c>
      <c r="B12" s="89" t="s">
        <v>75</v>
      </c>
      <c r="C12" s="96">
        <v>828</v>
      </c>
      <c r="D12" s="80" t="s">
        <v>26</v>
      </c>
      <c r="E12" s="80" t="s">
        <v>184</v>
      </c>
      <c r="F12" s="71"/>
      <c r="G12" s="81">
        <f>G13</f>
        <v>1160.3320000000001</v>
      </c>
      <c r="H12" s="81">
        <f>H13</f>
        <v>1085.4000000000001</v>
      </c>
      <c r="I12" s="81">
        <f>I13</f>
        <v>1085.4000000000001</v>
      </c>
    </row>
    <row r="13" spans="1:9" ht="37.5" customHeight="1">
      <c r="A13" s="78">
        <f>1</f>
        <v>1</v>
      </c>
      <c r="B13" s="89" t="s">
        <v>163</v>
      </c>
      <c r="C13" s="96">
        <v>828</v>
      </c>
      <c r="D13" s="80" t="s">
        <v>26</v>
      </c>
      <c r="E13" s="80" t="s">
        <v>185</v>
      </c>
      <c r="F13" s="71"/>
      <c r="G13" s="81">
        <f>G14</f>
        <v>1160.3320000000001</v>
      </c>
      <c r="H13" s="81">
        <f t="shared" si="0"/>
        <v>1085.4000000000001</v>
      </c>
      <c r="I13" s="81">
        <f t="shared" si="0"/>
        <v>1085.4000000000001</v>
      </c>
    </row>
    <row r="14" spans="1:9" ht="57.75" customHeight="1">
      <c r="A14" s="78">
        <f t="shared" si="1"/>
        <v>2</v>
      </c>
      <c r="B14" s="89" t="s">
        <v>44</v>
      </c>
      <c r="C14" s="96">
        <v>828</v>
      </c>
      <c r="D14" s="80" t="s">
        <v>26</v>
      </c>
      <c r="E14" s="80" t="s">
        <v>185</v>
      </c>
      <c r="F14" s="71">
        <v>100</v>
      </c>
      <c r="G14" s="81">
        <f>G15</f>
        <v>1160.3320000000001</v>
      </c>
      <c r="H14" s="81">
        <f t="shared" si="0"/>
        <v>1085.4000000000001</v>
      </c>
      <c r="I14" s="81">
        <f>I15</f>
        <v>1085.4000000000001</v>
      </c>
    </row>
    <row r="15" spans="1:9" ht="25.5">
      <c r="A15" s="78">
        <f t="shared" si="1"/>
        <v>3</v>
      </c>
      <c r="B15" s="89" t="s">
        <v>45</v>
      </c>
      <c r="C15" s="96">
        <v>828</v>
      </c>
      <c r="D15" s="80" t="s">
        <v>26</v>
      </c>
      <c r="E15" s="80" t="s">
        <v>185</v>
      </c>
      <c r="F15" s="71">
        <v>120</v>
      </c>
      <c r="G15" s="81">
        <v>1160.3320000000001</v>
      </c>
      <c r="H15" s="81">
        <v>1085.4000000000001</v>
      </c>
      <c r="I15" s="81">
        <v>1085.4000000000001</v>
      </c>
    </row>
    <row r="16" spans="1:9" ht="38.25">
      <c r="A16" s="78">
        <f t="shared" si="1"/>
        <v>4</v>
      </c>
      <c r="B16" s="51" t="s">
        <v>176</v>
      </c>
      <c r="C16" s="96">
        <v>828</v>
      </c>
      <c r="D16" s="80" t="s">
        <v>177</v>
      </c>
      <c r="E16" s="80"/>
      <c r="F16" s="71"/>
      <c r="G16" s="81">
        <f t="shared" ref="G16:I17" si="2">G17</f>
        <v>1077.3820000000001</v>
      </c>
      <c r="H16" s="81">
        <f t="shared" si="2"/>
        <v>994.9</v>
      </c>
      <c r="I16" s="81">
        <f t="shared" si="2"/>
        <v>994.9</v>
      </c>
    </row>
    <row r="17" spans="1:9" ht="25.5">
      <c r="A17" s="78">
        <f t="shared" si="1"/>
        <v>5</v>
      </c>
      <c r="B17" s="93" t="s">
        <v>178</v>
      </c>
      <c r="C17" s="96">
        <v>828</v>
      </c>
      <c r="D17" s="80" t="s">
        <v>177</v>
      </c>
      <c r="E17" s="80" t="s">
        <v>183</v>
      </c>
      <c r="F17" s="71"/>
      <c r="G17" s="81">
        <f t="shared" si="2"/>
        <v>1077.3820000000001</v>
      </c>
      <c r="H17" s="81">
        <f t="shared" si="2"/>
        <v>994.9</v>
      </c>
      <c r="I17" s="81">
        <f t="shared" si="2"/>
        <v>994.9</v>
      </c>
    </row>
    <row r="18" spans="1:9" ht="25.5">
      <c r="A18" s="78">
        <f t="shared" si="1"/>
        <v>6</v>
      </c>
      <c r="B18" s="89" t="s">
        <v>75</v>
      </c>
      <c r="C18" s="96">
        <v>828</v>
      </c>
      <c r="D18" s="80" t="s">
        <v>177</v>
      </c>
      <c r="E18" s="80" t="s">
        <v>184</v>
      </c>
      <c r="F18" s="71"/>
      <c r="G18" s="81">
        <f>G19</f>
        <v>1077.3820000000001</v>
      </c>
      <c r="H18" s="81">
        <f>H19</f>
        <v>994.9</v>
      </c>
      <c r="I18" s="81">
        <f>I19</f>
        <v>994.9</v>
      </c>
    </row>
    <row r="19" spans="1:9" ht="25.5" customHeight="1">
      <c r="A19" s="78">
        <f>18+1</f>
        <v>19</v>
      </c>
      <c r="B19" s="93" t="s">
        <v>181</v>
      </c>
      <c r="C19" s="96">
        <v>828</v>
      </c>
      <c r="D19" s="80" t="s">
        <v>177</v>
      </c>
      <c r="E19" s="80" t="s">
        <v>186</v>
      </c>
      <c r="F19" s="71"/>
      <c r="G19" s="81">
        <f>G21</f>
        <v>1077.3820000000001</v>
      </c>
      <c r="H19" s="81">
        <f>H20</f>
        <v>994.9</v>
      </c>
      <c r="I19" s="81">
        <f>I20</f>
        <v>994.9</v>
      </c>
    </row>
    <row r="20" spans="1:9" ht="63.75">
      <c r="A20" s="78">
        <f t="shared" si="1"/>
        <v>20</v>
      </c>
      <c r="B20" s="93" t="s">
        <v>179</v>
      </c>
      <c r="C20" s="96">
        <v>828</v>
      </c>
      <c r="D20" s="80" t="s">
        <v>177</v>
      </c>
      <c r="E20" s="80" t="s">
        <v>186</v>
      </c>
      <c r="F20" s="71">
        <v>100</v>
      </c>
      <c r="G20" s="81">
        <f>G21</f>
        <v>1077.3820000000001</v>
      </c>
      <c r="H20" s="81">
        <f>H21</f>
        <v>994.9</v>
      </c>
      <c r="I20" s="81">
        <f>I21</f>
        <v>994.9</v>
      </c>
    </row>
    <row r="21" spans="1:9" ht="25.5">
      <c r="A21" s="78">
        <f t="shared" si="1"/>
        <v>21</v>
      </c>
      <c r="B21" s="93" t="s">
        <v>180</v>
      </c>
      <c r="C21" s="96">
        <v>828</v>
      </c>
      <c r="D21" s="80" t="s">
        <v>177</v>
      </c>
      <c r="E21" s="80" t="s">
        <v>186</v>
      </c>
      <c r="F21" s="71">
        <v>120</v>
      </c>
      <c r="G21" s="81">
        <v>1077.3820000000001</v>
      </c>
      <c r="H21" s="81">
        <v>994.9</v>
      </c>
      <c r="I21" s="81">
        <v>994.9</v>
      </c>
    </row>
    <row r="22" spans="1:9" ht="51">
      <c r="A22" s="78">
        <f t="shared" si="1"/>
        <v>22</v>
      </c>
      <c r="B22" s="92" t="s">
        <v>9</v>
      </c>
      <c r="C22" s="95">
        <v>828</v>
      </c>
      <c r="D22" s="76" t="s">
        <v>27</v>
      </c>
      <c r="E22" s="80"/>
      <c r="F22" s="71"/>
      <c r="G22" s="77">
        <f t="shared" ref="G22:I23" si="3">G23</f>
        <v>9072.6460000000006</v>
      </c>
      <c r="H22" s="77">
        <f t="shared" si="3"/>
        <v>7608.8459999999995</v>
      </c>
      <c r="I22" s="77">
        <f t="shared" si="3"/>
        <v>7108.8459999999995</v>
      </c>
    </row>
    <row r="23" spans="1:9" ht="25.5">
      <c r="A23" s="78">
        <f t="shared" si="1"/>
        <v>23</v>
      </c>
      <c r="B23" s="89" t="s">
        <v>46</v>
      </c>
      <c r="C23" s="96">
        <v>828</v>
      </c>
      <c r="D23" s="80" t="s">
        <v>27</v>
      </c>
      <c r="E23" s="80" t="s">
        <v>183</v>
      </c>
      <c r="F23" s="71"/>
      <c r="G23" s="81">
        <f t="shared" si="3"/>
        <v>9072.6460000000006</v>
      </c>
      <c r="H23" s="81">
        <f t="shared" si="3"/>
        <v>7608.8459999999995</v>
      </c>
      <c r="I23" s="81">
        <f t="shared" si="3"/>
        <v>7108.8459999999995</v>
      </c>
    </row>
    <row r="24" spans="1:9" ht="25.5">
      <c r="A24" s="78">
        <f t="shared" si="1"/>
        <v>24</v>
      </c>
      <c r="B24" s="89" t="s">
        <v>75</v>
      </c>
      <c r="C24" s="96">
        <v>828</v>
      </c>
      <c r="D24" s="80" t="s">
        <v>27</v>
      </c>
      <c r="E24" s="80" t="s">
        <v>184</v>
      </c>
      <c r="F24" s="71"/>
      <c r="G24" s="81">
        <f>G25+G28</f>
        <v>9072.6460000000006</v>
      </c>
      <c r="H24" s="81">
        <f>H25+H28</f>
        <v>7608.8459999999995</v>
      </c>
      <c r="I24" s="81">
        <f>I25+I28</f>
        <v>7108.8459999999995</v>
      </c>
    </row>
    <row r="25" spans="1:9" ht="38.25" customHeight="1">
      <c r="A25" s="78">
        <f t="shared" si="1"/>
        <v>25</v>
      </c>
      <c r="B25" s="89" t="s">
        <v>164</v>
      </c>
      <c r="C25" s="96">
        <v>828</v>
      </c>
      <c r="D25" s="80" t="s">
        <v>27</v>
      </c>
      <c r="E25" s="80" t="s">
        <v>187</v>
      </c>
      <c r="F25" s="71"/>
      <c r="G25" s="81">
        <f t="shared" ref="G25:I26" si="4">G26</f>
        <v>27.7</v>
      </c>
      <c r="H25" s="81">
        <f t="shared" si="4"/>
        <v>27.7</v>
      </c>
      <c r="I25" s="81">
        <f t="shared" si="4"/>
        <v>27.7</v>
      </c>
    </row>
    <row r="26" spans="1:9" ht="25.5">
      <c r="A26" s="78">
        <f t="shared" si="1"/>
        <v>26</v>
      </c>
      <c r="B26" s="89" t="s">
        <v>48</v>
      </c>
      <c r="C26" s="96">
        <v>828</v>
      </c>
      <c r="D26" s="80" t="s">
        <v>27</v>
      </c>
      <c r="E26" s="80" t="s">
        <v>187</v>
      </c>
      <c r="F26" s="71">
        <v>200</v>
      </c>
      <c r="G26" s="81">
        <f t="shared" si="4"/>
        <v>27.7</v>
      </c>
      <c r="H26" s="81">
        <f t="shared" si="4"/>
        <v>27.7</v>
      </c>
      <c r="I26" s="81">
        <f t="shared" si="4"/>
        <v>27.7</v>
      </c>
    </row>
    <row r="27" spans="1:9" ht="25.5">
      <c r="A27" s="78">
        <f t="shared" si="1"/>
        <v>27</v>
      </c>
      <c r="B27" s="89" t="s">
        <v>49</v>
      </c>
      <c r="C27" s="96">
        <v>828</v>
      </c>
      <c r="D27" s="80" t="s">
        <v>27</v>
      </c>
      <c r="E27" s="80" t="s">
        <v>187</v>
      </c>
      <c r="F27" s="71">
        <v>240</v>
      </c>
      <c r="G27" s="81">
        <v>27.7</v>
      </c>
      <c r="H27" s="81">
        <v>27.7</v>
      </c>
      <c r="I27" s="81">
        <v>27.7</v>
      </c>
    </row>
    <row r="28" spans="1:9" ht="43.5" customHeight="1">
      <c r="A28" s="78">
        <f>28+1</f>
        <v>29</v>
      </c>
      <c r="B28" s="89" t="s">
        <v>76</v>
      </c>
      <c r="C28" s="96">
        <v>828</v>
      </c>
      <c r="D28" s="80" t="s">
        <v>27</v>
      </c>
      <c r="E28" s="80" t="s">
        <v>188</v>
      </c>
      <c r="F28" s="71"/>
      <c r="G28" s="81">
        <f>G29+G31+G34+G33</f>
        <v>9044.9459999999999</v>
      </c>
      <c r="H28" s="81">
        <f>H29+H31+H34+H33</f>
        <v>7581.1459999999997</v>
      </c>
      <c r="I28" s="81">
        <f>I29+I31+I34+I33</f>
        <v>7081.1459999999997</v>
      </c>
    </row>
    <row r="29" spans="1:9" ht="51.75" customHeight="1">
      <c r="A29" s="78">
        <f t="shared" si="1"/>
        <v>30</v>
      </c>
      <c r="B29" s="89" t="s">
        <v>44</v>
      </c>
      <c r="C29" s="96">
        <v>828</v>
      </c>
      <c r="D29" s="80" t="s">
        <v>27</v>
      </c>
      <c r="E29" s="80" t="s">
        <v>188</v>
      </c>
      <c r="F29" s="71">
        <v>100</v>
      </c>
      <c r="G29" s="81">
        <f>G30</f>
        <v>5531.1459999999997</v>
      </c>
      <c r="H29" s="81">
        <f>H30</f>
        <v>5531.1459999999997</v>
      </c>
      <c r="I29" s="81">
        <f>I30</f>
        <v>5531.1459999999997</v>
      </c>
    </row>
    <row r="30" spans="1:9" ht="25.5">
      <c r="A30" s="78">
        <f t="shared" si="1"/>
        <v>31</v>
      </c>
      <c r="B30" s="89" t="s">
        <v>77</v>
      </c>
      <c r="C30" s="96">
        <v>828</v>
      </c>
      <c r="D30" s="80" t="s">
        <v>27</v>
      </c>
      <c r="E30" s="80" t="s">
        <v>188</v>
      </c>
      <c r="F30" s="71">
        <v>120</v>
      </c>
      <c r="G30" s="81">
        <v>5531.1459999999997</v>
      </c>
      <c r="H30" s="81">
        <v>5531.1459999999997</v>
      </c>
      <c r="I30" s="81">
        <v>5531.1459999999997</v>
      </c>
    </row>
    <row r="31" spans="1:9" ht="25.5">
      <c r="A31" s="78">
        <f t="shared" si="1"/>
        <v>32</v>
      </c>
      <c r="B31" s="89" t="s">
        <v>48</v>
      </c>
      <c r="C31" s="96">
        <v>828</v>
      </c>
      <c r="D31" s="80" t="s">
        <v>27</v>
      </c>
      <c r="E31" s="80" t="s">
        <v>188</v>
      </c>
      <c r="F31" s="71">
        <v>200</v>
      </c>
      <c r="G31" s="81">
        <f>G32</f>
        <v>3313.8</v>
      </c>
      <c r="H31" s="81">
        <f>H32</f>
        <v>2000</v>
      </c>
      <c r="I31" s="81">
        <f>I32</f>
        <v>1500</v>
      </c>
    </row>
    <row r="32" spans="1:9" ht="25.5">
      <c r="A32" s="78">
        <f t="shared" si="1"/>
        <v>33</v>
      </c>
      <c r="B32" s="89" t="s">
        <v>49</v>
      </c>
      <c r="C32" s="96">
        <v>828</v>
      </c>
      <c r="D32" s="80" t="s">
        <v>27</v>
      </c>
      <c r="E32" s="80" t="s">
        <v>188</v>
      </c>
      <c r="F32" s="71">
        <v>240</v>
      </c>
      <c r="G32" s="81">
        <v>3313.8</v>
      </c>
      <c r="H32" s="81">
        <v>2000</v>
      </c>
      <c r="I32" s="81">
        <v>1500</v>
      </c>
    </row>
    <row r="33" spans="1:9">
      <c r="A33" s="78">
        <f t="shared" si="1"/>
        <v>34</v>
      </c>
      <c r="B33" s="89" t="s">
        <v>272</v>
      </c>
      <c r="C33" s="96">
        <v>828</v>
      </c>
      <c r="D33" s="80" t="s">
        <v>27</v>
      </c>
      <c r="E33" s="80" t="s">
        <v>188</v>
      </c>
      <c r="F33" s="71">
        <v>830</v>
      </c>
      <c r="G33" s="81">
        <v>150</v>
      </c>
      <c r="H33" s="81">
        <v>50</v>
      </c>
      <c r="I33" s="81">
        <v>50</v>
      </c>
    </row>
    <row r="34" spans="1:9">
      <c r="A34" s="78">
        <f t="shared" si="1"/>
        <v>35</v>
      </c>
      <c r="B34" s="89" t="s">
        <v>108</v>
      </c>
      <c r="C34" s="96">
        <v>828</v>
      </c>
      <c r="D34" s="80" t="s">
        <v>27</v>
      </c>
      <c r="E34" s="80" t="s">
        <v>188</v>
      </c>
      <c r="F34" s="71">
        <v>850</v>
      </c>
      <c r="G34" s="81">
        <v>50</v>
      </c>
      <c r="H34" s="81"/>
      <c r="I34" s="81"/>
    </row>
    <row r="35" spans="1:9" ht="38.25">
      <c r="A35" s="78">
        <f t="shared" si="1"/>
        <v>36</v>
      </c>
      <c r="B35" s="134" t="s">
        <v>226</v>
      </c>
      <c r="C35" s="135">
        <v>828</v>
      </c>
      <c r="D35" s="136" t="s">
        <v>227</v>
      </c>
      <c r="E35" s="137"/>
      <c r="F35" s="138"/>
      <c r="G35" s="81">
        <f>G36</f>
        <v>110.38800000000001</v>
      </c>
      <c r="H35" s="81">
        <v>45.2</v>
      </c>
      <c r="I35" s="81">
        <v>45.2</v>
      </c>
    </row>
    <row r="36" spans="1:9" ht="25.5">
      <c r="A36" s="78">
        <f t="shared" si="1"/>
        <v>37</v>
      </c>
      <c r="B36" s="99" t="s">
        <v>46</v>
      </c>
      <c r="C36" s="135">
        <v>828</v>
      </c>
      <c r="D36" s="139" t="s">
        <v>227</v>
      </c>
      <c r="E36" s="139" t="s">
        <v>183</v>
      </c>
      <c r="F36" s="138"/>
      <c r="G36" s="81">
        <f>G37</f>
        <v>110.38800000000001</v>
      </c>
      <c r="H36" s="81">
        <f t="shared" ref="H36:I39" si="5">H37</f>
        <v>45.2</v>
      </c>
      <c r="I36" s="81">
        <f t="shared" si="5"/>
        <v>45.2</v>
      </c>
    </row>
    <row r="37" spans="1:9" ht="25.5">
      <c r="A37" s="78">
        <f t="shared" si="1"/>
        <v>38</v>
      </c>
      <c r="B37" s="14" t="s">
        <v>212</v>
      </c>
      <c r="C37" s="132">
        <v>828</v>
      </c>
      <c r="D37" s="15" t="s">
        <v>227</v>
      </c>
      <c r="E37" s="15" t="s">
        <v>184</v>
      </c>
      <c r="F37" s="140"/>
      <c r="G37" s="81">
        <f>G38+G41</f>
        <v>110.38800000000001</v>
      </c>
      <c r="H37" s="81">
        <f t="shared" si="5"/>
        <v>45.2</v>
      </c>
      <c r="I37" s="81">
        <f t="shared" si="5"/>
        <v>45.2</v>
      </c>
    </row>
    <row r="38" spans="1:9" ht="38.25">
      <c r="A38" s="78">
        <f t="shared" si="1"/>
        <v>39</v>
      </c>
      <c r="B38" s="14" t="s">
        <v>301</v>
      </c>
      <c r="C38" s="132">
        <v>828</v>
      </c>
      <c r="D38" s="15" t="s">
        <v>227</v>
      </c>
      <c r="E38" s="15" t="s">
        <v>302</v>
      </c>
      <c r="F38" s="16"/>
      <c r="G38" s="81">
        <f>G39</f>
        <v>45.2</v>
      </c>
      <c r="H38" s="81">
        <f t="shared" si="5"/>
        <v>45.2</v>
      </c>
      <c r="I38" s="81">
        <f t="shared" si="5"/>
        <v>45.2</v>
      </c>
    </row>
    <row r="39" spans="1:9">
      <c r="A39" s="78">
        <f t="shared" si="1"/>
        <v>40</v>
      </c>
      <c r="B39" s="14" t="s">
        <v>211</v>
      </c>
      <c r="C39" s="132">
        <v>828</v>
      </c>
      <c r="D39" s="15" t="s">
        <v>227</v>
      </c>
      <c r="E39" s="15" t="s">
        <v>302</v>
      </c>
      <c r="F39" s="16">
        <v>500</v>
      </c>
      <c r="G39" s="81">
        <f>G40</f>
        <v>45.2</v>
      </c>
      <c r="H39" s="81">
        <f t="shared" si="5"/>
        <v>45.2</v>
      </c>
      <c r="I39" s="81">
        <f t="shared" si="5"/>
        <v>45.2</v>
      </c>
    </row>
    <row r="40" spans="1:9">
      <c r="A40" s="78">
        <f t="shared" si="1"/>
        <v>41</v>
      </c>
      <c r="B40" s="14" t="s">
        <v>0</v>
      </c>
      <c r="C40" s="132">
        <v>828</v>
      </c>
      <c r="D40" s="15" t="s">
        <v>227</v>
      </c>
      <c r="E40" s="15" t="s">
        <v>302</v>
      </c>
      <c r="F40" s="16">
        <v>540</v>
      </c>
      <c r="G40" s="81">
        <v>45.2</v>
      </c>
      <c r="H40" s="81">
        <v>45.2</v>
      </c>
      <c r="I40" s="81">
        <v>45.2</v>
      </c>
    </row>
    <row r="41" spans="1:9" ht="25.5">
      <c r="A41" s="78">
        <f t="shared" si="1"/>
        <v>42</v>
      </c>
      <c r="B41" s="14" t="s">
        <v>303</v>
      </c>
      <c r="C41" s="132">
        <v>828</v>
      </c>
      <c r="D41" s="15" t="s">
        <v>227</v>
      </c>
      <c r="E41" s="15"/>
      <c r="F41" s="16"/>
      <c r="G41" s="81">
        <f>G42</f>
        <v>65.188000000000002</v>
      </c>
      <c r="H41" s="81"/>
      <c r="I41" s="81"/>
    </row>
    <row r="42" spans="1:9">
      <c r="A42" s="78">
        <f t="shared" si="1"/>
        <v>43</v>
      </c>
      <c r="B42" s="14" t="s">
        <v>211</v>
      </c>
      <c r="C42" s="132">
        <v>828</v>
      </c>
      <c r="D42" s="15" t="s">
        <v>227</v>
      </c>
      <c r="E42" s="15" t="s">
        <v>239</v>
      </c>
      <c r="F42" s="16">
        <v>500</v>
      </c>
      <c r="G42" s="81">
        <f>G43</f>
        <v>65.188000000000002</v>
      </c>
      <c r="H42" s="81"/>
      <c r="I42" s="81"/>
    </row>
    <row r="43" spans="1:9">
      <c r="A43" s="78">
        <f t="shared" si="1"/>
        <v>44</v>
      </c>
      <c r="B43" s="14" t="s">
        <v>0</v>
      </c>
      <c r="C43" s="132">
        <v>828</v>
      </c>
      <c r="D43" s="15" t="s">
        <v>227</v>
      </c>
      <c r="E43" s="15" t="s">
        <v>239</v>
      </c>
      <c r="F43" s="16">
        <v>540</v>
      </c>
      <c r="G43" s="81">
        <v>65.188000000000002</v>
      </c>
      <c r="H43" s="81"/>
      <c r="I43" s="81"/>
    </row>
    <row r="44" spans="1:9">
      <c r="A44" s="78"/>
      <c r="B44" s="92" t="s">
        <v>342</v>
      </c>
      <c r="C44" s="96">
        <v>828</v>
      </c>
      <c r="D44" s="80" t="s">
        <v>343</v>
      </c>
      <c r="E44" s="80"/>
      <c r="F44" s="71"/>
      <c r="G44" s="81">
        <f>G45</f>
        <v>320.2</v>
      </c>
      <c r="H44" s="81"/>
      <c r="I44" s="81"/>
    </row>
    <row r="45" spans="1:9" ht="25.5">
      <c r="A45" s="78"/>
      <c r="B45" s="14" t="s">
        <v>212</v>
      </c>
      <c r="C45" s="157">
        <v>828</v>
      </c>
      <c r="D45" s="15" t="s">
        <v>343</v>
      </c>
      <c r="E45" s="15" t="s">
        <v>344</v>
      </c>
      <c r="F45" s="16"/>
      <c r="G45" s="81">
        <f>G46</f>
        <v>320.2</v>
      </c>
      <c r="H45" s="81"/>
      <c r="I45" s="81"/>
    </row>
    <row r="46" spans="1:9">
      <c r="A46" s="78"/>
      <c r="B46" s="14" t="s">
        <v>345</v>
      </c>
      <c r="C46" s="157">
        <v>828</v>
      </c>
      <c r="D46" s="15" t="s">
        <v>343</v>
      </c>
      <c r="E46" s="15" t="s">
        <v>346</v>
      </c>
      <c r="F46" s="16"/>
      <c r="G46" s="81">
        <f>G47</f>
        <v>320.2</v>
      </c>
      <c r="H46" s="81"/>
      <c r="I46" s="81"/>
    </row>
    <row r="47" spans="1:9">
      <c r="A47" s="78"/>
      <c r="B47" s="14" t="s">
        <v>50</v>
      </c>
      <c r="C47" s="157">
        <v>828</v>
      </c>
      <c r="D47" s="15" t="s">
        <v>343</v>
      </c>
      <c r="E47" s="15" t="s">
        <v>346</v>
      </c>
      <c r="F47" s="16">
        <v>800</v>
      </c>
      <c r="G47" s="81">
        <f>G48</f>
        <v>320.2</v>
      </c>
      <c r="H47" s="81"/>
      <c r="I47" s="81"/>
    </row>
    <row r="48" spans="1:9">
      <c r="A48" s="78"/>
      <c r="B48" s="14" t="s">
        <v>347</v>
      </c>
      <c r="C48" s="157">
        <v>828</v>
      </c>
      <c r="D48" s="15" t="s">
        <v>343</v>
      </c>
      <c r="E48" s="15" t="s">
        <v>346</v>
      </c>
      <c r="F48" s="16">
        <v>880</v>
      </c>
      <c r="G48" s="81">
        <v>320.2</v>
      </c>
      <c r="H48" s="81"/>
      <c r="I48" s="81"/>
    </row>
    <row r="49" spans="1:9">
      <c r="A49" s="78">
        <f>A43+1</f>
        <v>45</v>
      </c>
      <c r="B49" s="92" t="s">
        <v>10</v>
      </c>
      <c r="C49" s="96">
        <v>828</v>
      </c>
      <c r="D49" s="80" t="s">
        <v>28</v>
      </c>
      <c r="E49" s="80"/>
      <c r="F49" s="71"/>
      <c r="G49" s="74">
        <f>G51</f>
        <v>50</v>
      </c>
      <c r="H49" s="81">
        <f>H51</f>
        <v>50</v>
      </c>
      <c r="I49" s="81">
        <f>I51</f>
        <v>50</v>
      </c>
    </row>
    <row r="50" spans="1:9" ht="25.5">
      <c r="A50" s="78">
        <f t="shared" si="1"/>
        <v>46</v>
      </c>
      <c r="B50" s="89" t="s">
        <v>46</v>
      </c>
      <c r="C50" s="96">
        <v>828</v>
      </c>
      <c r="D50" s="80" t="s">
        <v>28</v>
      </c>
      <c r="E50" s="80" t="s">
        <v>183</v>
      </c>
      <c r="F50" s="71"/>
      <c r="G50" s="81">
        <f>G51</f>
        <v>50</v>
      </c>
      <c r="H50" s="81">
        <f>H51</f>
        <v>50</v>
      </c>
      <c r="I50" s="81">
        <f>I51</f>
        <v>50</v>
      </c>
    </row>
    <row r="51" spans="1:9" ht="25.5">
      <c r="A51" s="78">
        <f t="shared" si="1"/>
        <v>47</v>
      </c>
      <c r="B51" s="89" t="s">
        <v>75</v>
      </c>
      <c r="C51" s="96">
        <v>828</v>
      </c>
      <c r="D51" s="80" t="s">
        <v>28</v>
      </c>
      <c r="E51" s="80" t="s">
        <v>184</v>
      </c>
      <c r="F51" s="71"/>
      <c r="G51" s="81">
        <f>G52</f>
        <v>50</v>
      </c>
      <c r="H51" s="81">
        <f t="shared" ref="H51:I53" si="6">H52</f>
        <v>50</v>
      </c>
      <c r="I51" s="81">
        <f t="shared" si="6"/>
        <v>50</v>
      </c>
    </row>
    <row r="52" spans="1:9" ht="28.5" customHeight="1">
      <c r="A52" s="78">
        <f t="shared" si="1"/>
        <v>48</v>
      </c>
      <c r="B52" s="89" t="s">
        <v>165</v>
      </c>
      <c r="C52" s="96">
        <v>828</v>
      </c>
      <c r="D52" s="80" t="s">
        <v>28</v>
      </c>
      <c r="E52" s="80" t="s">
        <v>189</v>
      </c>
      <c r="F52" s="71"/>
      <c r="G52" s="81">
        <f>G53</f>
        <v>50</v>
      </c>
      <c r="H52" s="81">
        <f t="shared" si="6"/>
        <v>50</v>
      </c>
      <c r="I52" s="81">
        <f t="shared" si="6"/>
        <v>50</v>
      </c>
    </row>
    <row r="53" spans="1:9">
      <c r="A53" s="78">
        <f t="shared" si="1"/>
        <v>49</v>
      </c>
      <c r="B53" s="89" t="s">
        <v>50</v>
      </c>
      <c r="C53" s="96">
        <v>828</v>
      </c>
      <c r="D53" s="80" t="s">
        <v>28</v>
      </c>
      <c r="E53" s="80" t="s">
        <v>189</v>
      </c>
      <c r="F53" s="71">
        <v>800</v>
      </c>
      <c r="G53" s="81">
        <f>G54</f>
        <v>50</v>
      </c>
      <c r="H53" s="81">
        <f t="shared" si="6"/>
        <v>50</v>
      </c>
      <c r="I53" s="81">
        <f t="shared" si="6"/>
        <v>50</v>
      </c>
    </row>
    <row r="54" spans="1:9">
      <c r="A54" s="78">
        <f t="shared" si="1"/>
        <v>50</v>
      </c>
      <c r="B54" s="89" t="s">
        <v>51</v>
      </c>
      <c r="C54" s="96">
        <v>828</v>
      </c>
      <c r="D54" s="80" t="s">
        <v>28</v>
      </c>
      <c r="E54" s="80" t="s">
        <v>189</v>
      </c>
      <c r="F54" s="71">
        <v>870</v>
      </c>
      <c r="G54" s="81">
        <v>50</v>
      </c>
      <c r="H54" s="81">
        <v>50</v>
      </c>
      <c r="I54" s="81">
        <v>50</v>
      </c>
    </row>
    <row r="55" spans="1:9">
      <c r="A55" s="78">
        <f t="shared" si="1"/>
        <v>51</v>
      </c>
      <c r="B55" s="92" t="s">
        <v>78</v>
      </c>
      <c r="C55" s="96">
        <v>828</v>
      </c>
      <c r="D55" s="80" t="s">
        <v>72</v>
      </c>
      <c r="E55" s="80"/>
      <c r="F55" s="71"/>
      <c r="G55" s="81">
        <f>G56+G61</f>
        <v>350</v>
      </c>
      <c r="H55" s="81">
        <f>H60</f>
        <v>300</v>
      </c>
      <c r="I55" s="81">
        <f>I60</f>
        <v>300</v>
      </c>
    </row>
    <row r="56" spans="1:9" ht="32.25" customHeight="1">
      <c r="A56" s="78">
        <f t="shared" si="1"/>
        <v>52</v>
      </c>
      <c r="B56" s="89" t="s">
        <v>79</v>
      </c>
      <c r="C56" s="96">
        <v>828</v>
      </c>
      <c r="D56" s="80" t="s">
        <v>72</v>
      </c>
      <c r="E56" s="80" t="s">
        <v>190</v>
      </c>
      <c r="F56" s="71"/>
      <c r="G56" s="81">
        <f>G60</f>
        <v>300</v>
      </c>
      <c r="H56" s="81">
        <f>H60</f>
        <v>300</v>
      </c>
      <c r="I56" s="81">
        <f>I60</f>
        <v>300</v>
      </c>
    </row>
    <row r="57" spans="1:9" ht="38.25">
      <c r="A57" s="78">
        <f t="shared" si="1"/>
        <v>53</v>
      </c>
      <c r="B57" s="89" t="s">
        <v>80</v>
      </c>
      <c r="C57" s="96">
        <v>828</v>
      </c>
      <c r="D57" s="80" t="s">
        <v>72</v>
      </c>
      <c r="E57" s="80" t="s">
        <v>191</v>
      </c>
      <c r="F57" s="71"/>
      <c r="G57" s="81">
        <f>G60</f>
        <v>300</v>
      </c>
      <c r="H57" s="81">
        <f>H60</f>
        <v>300</v>
      </c>
      <c r="I57" s="81">
        <f>I60</f>
        <v>300</v>
      </c>
    </row>
    <row r="58" spans="1:9" ht="102">
      <c r="A58" s="78">
        <f t="shared" si="1"/>
        <v>54</v>
      </c>
      <c r="B58" s="89" t="s">
        <v>81</v>
      </c>
      <c r="C58" s="96">
        <v>828</v>
      </c>
      <c r="D58" s="80" t="s">
        <v>72</v>
      </c>
      <c r="E58" s="80" t="s">
        <v>192</v>
      </c>
      <c r="F58" s="71"/>
      <c r="G58" s="81">
        <f>G60</f>
        <v>300</v>
      </c>
      <c r="H58" s="81">
        <f>H60</f>
        <v>300</v>
      </c>
      <c r="I58" s="81">
        <f>I60</f>
        <v>300</v>
      </c>
    </row>
    <row r="59" spans="1:9" ht="25.5">
      <c r="A59" s="78">
        <f t="shared" si="1"/>
        <v>55</v>
      </c>
      <c r="B59" s="89" t="s">
        <v>48</v>
      </c>
      <c r="C59" s="96">
        <v>828</v>
      </c>
      <c r="D59" s="80" t="s">
        <v>72</v>
      </c>
      <c r="E59" s="80" t="s">
        <v>192</v>
      </c>
      <c r="F59" s="71">
        <v>200</v>
      </c>
      <c r="G59" s="81">
        <v>300</v>
      </c>
      <c r="H59" s="81">
        <v>300</v>
      </c>
      <c r="I59" s="81">
        <f>I60</f>
        <v>300</v>
      </c>
    </row>
    <row r="60" spans="1:9" ht="25.5">
      <c r="A60" s="78">
        <f t="shared" si="1"/>
        <v>56</v>
      </c>
      <c r="B60" s="89" t="s">
        <v>82</v>
      </c>
      <c r="C60" s="96">
        <v>828</v>
      </c>
      <c r="D60" s="80" t="s">
        <v>72</v>
      </c>
      <c r="E60" s="80" t="s">
        <v>192</v>
      </c>
      <c r="F60" s="71">
        <v>240</v>
      </c>
      <c r="G60" s="81">
        <v>300</v>
      </c>
      <c r="H60" s="81">
        <v>300</v>
      </c>
      <c r="I60" s="81">
        <v>300</v>
      </c>
    </row>
    <row r="61" spans="1:9" ht="25.5">
      <c r="A61" s="78">
        <f t="shared" si="1"/>
        <v>57</v>
      </c>
      <c r="B61" s="89" t="s">
        <v>46</v>
      </c>
      <c r="C61" s="96">
        <v>828</v>
      </c>
      <c r="D61" s="80" t="s">
        <v>72</v>
      </c>
      <c r="E61" s="80" t="s">
        <v>183</v>
      </c>
      <c r="F61" s="71"/>
      <c r="G61" s="81">
        <f t="shared" ref="G61:I64" si="7">G62</f>
        <v>50</v>
      </c>
      <c r="H61" s="81">
        <f t="shared" si="7"/>
        <v>0</v>
      </c>
      <c r="I61" s="81">
        <f t="shared" si="7"/>
        <v>0</v>
      </c>
    </row>
    <row r="62" spans="1:9" ht="25.5">
      <c r="A62" s="78">
        <f t="shared" si="1"/>
        <v>58</v>
      </c>
      <c r="B62" s="14" t="s">
        <v>212</v>
      </c>
      <c r="C62" s="96">
        <v>828</v>
      </c>
      <c r="D62" s="80" t="s">
        <v>72</v>
      </c>
      <c r="E62" s="15" t="s">
        <v>184</v>
      </c>
      <c r="F62" s="71"/>
      <c r="G62" s="81">
        <f t="shared" si="7"/>
        <v>50</v>
      </c>
      <c r="H62" s="81">
        <f t="shared" si="7"/>
        <v>0</v>
      </c>
      <c r="I62" s="81">
        <f t="shared" si="7"/>
        <v>0</v>
      </c>
    </row>
    <row r="63" spans="1:9" ht="38.25">
      <c r="A63" s="78">
        <f t="shared" si="1"/>
        <v>59</v>
      </c>
      <c r="B63" s="89" t="s">
        <v>215</v>
      </c>
      <c r="C63" s="96">
        <v>828</v>
      </c>
      <c r="D63" s="80" t="s">
        <v>72</v>
      </c>
      <c r="E63" s="15" t="s">
        <v>214</v>
      </c>
      <c r="F63" s="71"/>
      <c r="G63" s="81">
        <f t="shared" si="7"/>
        <v>50</v>
      </c>
      <c r="H63" s="81">
        <f t="shared" si="7"/>
        <v>0</v>
      </c>
      <c r="I63" s="81">
        <f t="shared" si="7"/>
        <v>0</v>
      </c>
    </row>
    <row r="64" spans="1:9" ht="25.5">
      <c r="A64" s="78">
        <f t="shared" si="1"/>
        <v>60</v>
      </c>
      <c r="B64" s="14" t="s">
        <v>48</v>
      </c>
      <c r="C64" s="96">
        <v>828</v>
      </c>
      <c r="D64" s="80" t="s">
        <v>72</v>
      </c>
      <c r="E64" s="15" t="s">
        <v>214</v>
      </c>
      <c r="F64" s="71">
        <v>200</v>
      </c>
      <c r="G64" s="81">
        <f t="shared" si="7"/>
        <v>50</v>
      </c>
      <c r="H64" s="81">
        <f t="shared" si="7"/>
        <v>0</v>
      </c>
      <c r="I64" s="81">
        <f t="shared" si="7"/>
        <v>0</v>
      </c>
    </row>
    <row r="65" spans="1:9" ht="25.5">
      <c r="A65" s="78">
        <f t="shared" si="1"/>
        <v>61</v>
      </c>
      <c r="B65" s="14" t="s">
        <v>82</v>
      </c>
      <c r="C65" s="96">
        <v>828</v>
      </c>
      <c r="D65" s="80" t="s">
        <v>72</v>
      </c>
      <c r="E65" s="15" t="s">
        <v>214</v>
      </c>
      <c r="F65" s="71">
        <v>240</v>
      </c>
      <c r="G65" s="81">
        <v>50</v>
      </c>
      <c r="H65" s="81">
        <v>0</v>
      </c>
      <c r="I65" s="81">
        <v>0</v>
      </c>
    </row>
    <row r="66" spans="1:9">
      <c r="A66" s="78">
        <f t="shared" si="1"/>
        <v>62</v>
      </c>
      <c r="B66" s="89" t="s">
        <v>11</v>
      </c>
      <c r="C66" s="94">
        <v>828</v>
      </c>
      <c r="D66" s="73" t="s">
        <v>29</v>
      </c>
      <c r="E66" s="80"/>
      <c r="F66" s="71"/>
      <c r="G66" s="74">
        <f t="shared" ref="G66:I67" si="8">G67</f>
        <v>695</v>
      </c>
      <c r="H66" s="74">
        <f t="shared" si="8"/>
        <v>765.1</v>
      </c>
      <c r="I66" s="74">
        <f t="shared" si="8"/>
        <v>0</v>
      </c>
    </row>
    <row r="67" spans="1:9">
      <c r="A67" s="78">
        <f t="shared" si="1"/>
        <v>63</v>
      </c>
      <c r="B67" s="90" t="s">
        <v>52</v>
      </c>
      <c r="C67" s="96">
        <v>828</v>
      </c>
      <c r="D67" s="80" t="s">
        <v>30</v>
      </c>
      <c r="E67" s="76"/>
      <c r="F67" s="78"/>
      <c r="G67" s="77">
        <f t="shared" si="8"/>
        <v>695</v>
      </c>
      <c r="H67" s="77">
        <f t="shared" si="8"/>
        <v>765.1</v>
      </c>
      <c r="I67" s="77">
        <f t="shared" si="8"/>
        <v>0</v>
      </c>
    </row>
    <row r="68" spans="1:9" ht="51">
      <c r="A68" s="78">
        <f t="shared" si="1"/>
        <v>64</v>
      </c>
      <c r="B68" s="87" t="s">
        <v>166</v>
      </c>
      <c r="C68" s="96">
        <v>828</v>
      </c>
      <c r="D68" s="80" t="s">
        <v>30</v>
      </c>
      <c r="E68" s="80" t="s">
        <v>193</v>
      </c>
      <c r="F68" s="71"/>
      <c r="G68" s="81">
        <f>G69+G71</f>
        <v>695</v>
      </c>
      <c r="H68" s="81">
        <f>H69</f>
        <v>765.1</v>
      </c>
      <c r="I68" s="81">
        <f>I69+I71</f>
        <v>0</v>
      </c>
    </row>
    <row r="69" spans="1:9" ht="57" customHeight="1">
      <c r="A69" s="78">
        <f t="shared" si="1"/>
        <v>65</v>
      </c>
      <c r="B69" s="89" t="s">
        <v>44</v>
      </c>
      <c r="C69" s="96">
        <v>828</v>
      </c>
      <c r="D69" s="80" t="s">
        <v>30</v>
      </c>
      <c r="E69" s="80" t="s">
        <v>193</v>
      </c>
      <c r="F69" s="71">
        <v>100</v>
      </c>
      <c r="G69" s="81">
        <f>G70</f>
        <v>551.95799999999997</v>
      </c>
      <c r="H69" s="81">
        <f>H70</f>
        <v>765.1</v>
      </c>
      <c r="I69" s="81">
        <f>I70</f>
        <v>0</v>
      </c>
    </row>
    <row r="70" spans="1:9" ht="25.5">
      <c r="A70" s="78">
        <f t="shared" si="1"/>
        <v>66</v>
      </c>
      <c r="B70" s="89" t="s">
        <v>47</v>
      </c>
      <c r="C70" s="96">
        <v>828</v>
      </c>
      <c r="D70" s="80" t="s">
        <v>30</v>
      </c>
      <c r="E70" s="80" t="s">
        <v>193</v>
      </c>
      <c r="F70" s="71">
        <v>120</v>
      </c>
      <c r="G70" s="81">
        <v>551.95799999999997</v>
      </c>
      <c r="H70" s="81">
        <v>765.1</v>
      </c>
      <c r="I70" s="81">
        <v>0</v>
      </c>
    </row>
    <row r="71" spans="1:9" ht="25.5">
      <c r="A71" s="78">
        <f t="shared" si="1"/>
        <v>67</v>
      </c>
      <c r="B71" s="89" t="s">
        <v>48</v>
      </c>
      <c r="C71" s="96">
        <v>828</v>
      </c>
      <c r="D71" s="80" t="s">
        <v>30</v>
      </c>
      <c r="E71" s="80" t="s">
        <v>193</v>
      </c>
      <c r="F71" s="71">
        <v>200</v>
      </c>
      <c r="G71" s="81">
        <f>G72</f>
        <v>143.042</v>
      </c>
      <c r="H71" s="81">
        <v>0</v>
      </c>
      <c r="I71" s="81">
        <f>I72</f>
        <v>0</v>
      </c>
    </row>
    <row r="72" spans="1:9" ht="25.5">
      <c r="A72" s="78">
        <f t="shared" si="1"/>
        <v>68</v>
      </c>
      <c r="B72" s="89" t="s">
        <v>49</v>
      </c>
      <c r="C72" s="96">
        <v>828</v>
      </c>
      <c r="D72" s="80" t="s">
        <v>30</v>
      </c>
      <c r="E72" s="80" t="s">
        <v>193</v>
      </c>
      <c r="F72" s="71">
        <v>240</v>
      </c>
      <c r="G72" s="81">
        <v>143.042</v>
      </c>
      <c r="H72" s="81">
        <v>0</v>
      </c>
      <c r="I72" s="81">
        <v>0</v>
      </c>
    </row>
    <row r="73" spans="1:9" ht="25.5">
      <c r="A73" s="78">
        <f t="shared" si="1"/>
        <v>69</v>
      </c>
      <c r="B73" s="89" t="s">
        <v>13</v>
      </c>
      <c r="C73" s="94">
        <v>828</v>
      </c>
      <c r="D73" s="73" t="s">
        <v>31</v>
      </c>
      <c r="E73" s="97"/>
      <c r="F73" s="96"/>
      <c r="G73" s="74">
        <f t="shared" ref="G73:I75" si="9">G74</f>
        <v>45</v>
      </c>
      <c r="H73" s="74">
        <f t="shared" si="9"/>
        <v>45</v>
      </c>
      <c r="I73" s="74">
        <f t="shared" si="9"/>
        <v>45</v>
      </c>
    </row>
    <row r="74" spans="1:9" ht="39.75" customHeight="1">
      <c r="A74" s="78">
        <f t="shared" ref="A74:A125" si="10">A73+1</f>
        <v>70</v>
      </c>
      <c r="B74" s="92" t="s">
        <v>257</v>
      </c>
      <c r="C74" s="96">
        <v>828</v>
      </c>
      <c r="D74" s="80" t="s">
        <v>32</v>
      </c>
      <c r="E74" s="80"/>
      <c r="F74" s="96"/>
      <c r="G74" s="81">
        <f t="shared" si="9"/>
        <v>45</v>
      </c>
      <c r="H74" s="81">
        <f t="shared" si="9"/>
        <v>45</v>
      </c>
      <c r="I74" s="81">
        <f t="shared" si="9"/>
        <v>45</v>
      </c>
    </row>
    <row r="75" spans="1:9" ht="32.25" customHeight="1">
      <c r="A75" s="78">
        <f t="shared" si="10"/>
        <v>71</v>
      </c>
      <c r="B75" s="89" t="s">
        <v>79</v>
      </c>
      <c r="C75" s="96">
        <v>828</v>
      </c>
      <c r="D75" s="80" t="s">
        <v>32</v>
      </c>
      <c r="E75" s="80" t="s">
        <v>190</v>
      </c>
      <c r="F75" s="96"/>
      <c r="G75" s="81">
        <f t="shared" si="9"/>
        <v>45</v>
      </c>
      <c r="H75" s="81">
        <f t="shared" si="9"/>
        <v>45</v>
      </c>
      <c r="I75" s="81">
        <f t="shared" si="9"/>
        <v>45</v>
      </c>
    </row>
    <row r="76" spans="1:9" ht="37.5" customHeight="1">
      <c r="A76" s="78">
        <f t="shared" si="10"/>
        <v>72</v>
      </c>
      <c r="B76" s="89" t="s">
        <v>85</v>
      </c>
      <c r="C76" s="96">
        <v>828</v>
      </c>
      <c r="D76" s="80" t="s">
        <v>32</v>
      </c>
      <c r="E76" s="80" t="s">
        <v>194</v>
      </c>
      <c r="F76" s="96"/>
      <c r="G76" s="81">
        <f>G77+G80+G83+G86</f>
        <v>45</v>
      </c>
      <c r="H76" s="81">
        <f>H77+H80+H83</f>
        <v>45</v>
      </c>
      <c r="I76" s="81">
        <f>I77+I80+I83</f>
        <v>45</v>
      </c>
    </row>
    <row r="77" spans="1:9" ht="81" customHeight="1">
      <c r="A77" s="78">
        <f t="shared" si="10"/>
        <v>73</v>
      </c>
      <c r="B77" s="89" t="s">
        <v>167</v>
      </c>
      <c r="C77" s="96">
        <v>828</v>
      </c>
      <c r="D77" s="80" t="s">
        <v>32</v>
      </c>
      <c r="E77" s="80" t="s">
        <v>195</v>
      </c>
      <c r="F77" s="96"/>
      <c r="G77" s="81">
        <f t="shared" ref="G77:I78" si="11">G78</f>
        <v>5</v>
      </c>
      <c r="H77" s="81">
        <f t="shared" si="11"/>
        <v>5</v>
      </c>
      <c r="I77" s="81">
        <f t="shared" si="11"/>
        <v>5</v>
      </c>
    </row>
    <row r="78" spans="1:9" ht="25.5">
      <c r="A78" s="78">
        <f t="shared" si="10"/>
        <v>74</v>
      </c>
      <c r="B78" s="89" t="s">
        <v>48</v>
      </c>
      <c r="C78" s="96">
        <v>828</v>
      </c>
      <c r="D78" s="80" t="s">
        <v>32</v>
      </c>
      <c r="E78" s="80" t="s">
        <v>195</v>
      </c>
      <c r="F78" s="71">
        <v>200</v>
      </c>
      <c r="G78" s="81">
        <f t="shared" si="11"/>
        <v>5</v>
      </c>
      <c r="H78" s="81">
        <f t="shared" si="11"/>
        <v>5</v>
      </c>
      <c r="I78" s="81">
        <f t="shared" si="11"/>
        <v>5</v>
      </c>
    </row>
    <row r="79" spans="1:9" ht="25.5">
      <c r="A79" s="78">
        <f t="shared" si="10"/>
        <v>75</v>
      </c>
      <c r="B79" s="89" t="s">
        <v>49</v>
      </c>
      <c r="C79" s="96">
        <v>828</v>
      </c>
      <c r="D79" s="80" t="s">
        <v>32</v>
      </c>
      <c r="E79" s="80" t="s">
        <v>195</v>
      </c>
      <c r="F79" s="71">
        <v>240</v>
      </c>
      <c r="G79" s="81">
        <v>5</v>
      </c>
      <c r="H79" s="81">
        <v>5</v>
      </c>
      <c r="I79" s="81">
        <v>5</v>
      </c>
    </row>
    <row r="80" spans="1:9" ht="63" customHeight="1">
      <c r="A80" s="78">
        <f t="shared" si="10"/>
        <v>76</v>
      </c>
      <c r="B80" s="89" t="s">
        <v>168</v>
      </c>
      <c r="C80" s="96">
        <v>828</v>
      </c>
      <c r="D80" s="80" t="s">
        <v>32</v>
      </c>
      <c r="E80" s="80" t="s">
        <v>196</v>
      </c>
      <c r="F80" s="71"/>
      <c r="G80" s="81">
        <f>G81</f>
        <v>40</v>
      </c>
      <c r="H80" s="81">
        <f t="shared" ref="G80:I81" si="12">H81</f>
        <v>40</v>
      </c>
      <c r="I80" s="81">
        <f t="shared" si="12"/>
        <v>40</v>
      </c>
    </row>
    <row r="81" spans="1:9" ht="25.5">
      <c r="A81" s="78">
        <f t="shared" si="10"/>
        <v>77</v>
      </c>
      <c r="B81" s="89" t="s">
        <v>48</v>
      </c>
      <c r="C81" s="96">
        <v>828</v>
      </c>
      <c r="D81" s="80" t="s">
        <v>32</v>
      </c>
      <c r="E81" s="80" t="s">
        <v>196</v>
      </c>
      <c r="F81" s="71">
        <v>200</v>
      </c>
      <c r="G81" s="81">
        <f t="shared" si="12"/>
        <v>40</v>
      </c>
      <c r="H81" s="81">
        <f t="shared" si="12"/>
        <v>40</v>
      </c>
      <c r="I81" s="81">
        <f t="shared" si="12"/>
        <v>40</v>
      </c>
    </row>
    <row r="82" spans="1:9" ht="25.5">
      <c r="A82" s="78">
        <f t="shared" si="10"/>
        <v>78</v>
      </c>
      <c r="B82" s="89" t="s">
        <v>49</v>
      </c>
      <c r="C82" s="96">
        <v>828</v>
      </c>
      <c r="D82" s="80" t="s">
        <v>32</v>
      </c>
      <c r="E82" s="80" t="s">
        <v>196</v>
      </c>
      <c r="F82" s="71">
        <v>240</v>
      </c>
      <c r="G82" s="81">
        <v>40</v>
      </c>
      <c r="H82" s="81">
        <v>40</v>
      </c>
      <c r="I82" s="81">
        <v>40</v>
      </c>
    </row>
    <row r="83" spans="1:9" ht="25.5">
      <c r="A83" s="78">
        <f t="shared" si="10"/>
        <v>79</v>
      </c>
      <c r="B83" s="89" t="s">
        <v>242</v>
      </c>
      <c r="C83" s="96">
        <v>828</v>
      </c>
      <c r="D83" s="80" t="s">
        <v>32</v>
      </c>
      <c r="E83" s="80" t="s">
        <v>243</v>
      </c>
      <c r="F83" s="96"/>
      <c r="G83" s="81">
        <f>G84</f>
        <v>0</v>
      </c>
      <c r="H83" s="81">
        <f>H84</f>
        <v>0</v>
      </c>
      <c r="I83" s="81">
        <v>0</v>
      </c>
    </row>
    <row r="84" spans="1:9" ht="25.5">
      <c r="A84" s="78">
        <f t="shared" si="10"/>
        <v>80</v>
      </c>
      <c r="B84" s="89" t="s">
        <v>48</v>
      </c>
      <c r="C84" s="96">
        <v>828</v>
      </c>
      <c r="D84" s="80" t="s">
        <v>32</v>
      </c>
      <c r="E84" s="80" t="s">
        <v>243</v>
      </c>
      <c r="F84" s="96">
        <v>200</v>
      </c>
      <c r="G84" s="81">
        <f>G85</f>
        <v>0</v>
      </c>
      <c r="H84" s="81">
        <f>H85</f>
        <v>0</v>
      </c>
      <c r="I84" s="81">
        <v>0</v>
      </c>
    </row>
    <row r="85" spans="1:9" ht="25.5">
      <c r="A85" s="78">
        <f t="shared" si="10"/>
        <v>81</v>
      </c>
      <c r="B85" s="89" t="s">
        <v>49</v>
      </c>
      <c r="C85" s="96">
        <v>828</v>
      </c>
      <c r="D85" s="80" t="s">
        <v>32</v>
      </c>
      <c r="E85" s="80" t="s">
        <v>243</v>
      </c>
      <c r="F85" s="96">
        <v>240</v>
      </c>
      <c r="G85" s="81">
        <v>0</v>
      </c>
      <c r="H85" s="81">
        <v>0</v>
      </c>
      <c r="I85" s="81">
        <v>0</v>
      </c>
    </row>
    <row r="86" spans="1:9" ht="63.75">
      <c r="A86" s="78">
        <f t="shared" si="10"/>
        <v>82</v>
      </c>
      <c r="B86" s="89" t="s">
        <v>305</v>
      </c>
      <c r="C86" s="96">
        <v>828</v>
      </c>
      <c r="D86" s="80" t="s">
        <v>32</v>
      </c>
      <c r="E86" s="80" t="s">
        <v>304</v>
      </c>
      <c r="F86" s="96"/>
      <c r="G86" s="81">
        <f>G87</f>
        <v>0</v>
      </c>
      <c r="H86" s="81"/>
      <c r="I86" s="81"/>
    </row>
    <row r="87" spans="1:9" ht="25.5">
      <c r="A87" s="78">
        <f t="shared" si="10"/>
        <v>83</v>
      </c>
      <c r="B87" s="89" t="s">
        <v>48</v>
      </c>
      <c r="C87" s="96">
        <v>828</v>
      </c>
      <c r="D87" s="80" t="s">
        <v>32</v>
      </c>
      <c r="E87" s="80" t="s">
        <v>304</v>
      </c>
      <c r="F87" s="96">
        <v>200</v>
      </c>
      <c r="G87" s="81">
        <f>G88</f>
        <v>0</v>
      </c>
      <c r="H87" s="81"/>
      <c r="I87" s="81"/>
    </row>
    <row r="88" spans="1:9" ht="25.5">
      <c r="A88" s="78">
        <f t="shared" si="10"/>
        <v>84</v>
      </c>
      <c r="B88" s="89" t="s">
        <v>49</v>
      </c>
      <c r="C88" s="96">
        <v>828</v>
      </c>
      <c r="D88" s="80" t="s">
        <v>32</v>
      </c>
      <c r="E88" s="80" t="s">
        <v>304</v>
      </c>
      <c r="F88" s="96">
        <v>240</v>
      </c>
      <c r="G88" s="81">
        <v>0</v>
      </c>
      <c r="H88" s="81"/>
      <c r="I88" s="81"/>
    </row>
    <row r="89" spans="1:9">
      <c r="A89" s="78">
        <f t="shared" si="10"/>
        <v>85</v>
      </c>
      <c r="B89" s="89" t="s">
        <v>16</v>
      </c>
      <c r="C89" s="94">
        <v>828</v>
      </c>
      <c r="D89" s="73" t="s">
        <v>33</v>
      </c>
      <c r="E89" s="73"/>
      <c r="F89" s="94"/>
      <c r="G89" s="74">
        <f>G90</f>
        <v>3382</v>
      </c>
      <c r="H89" s="74">
        <f t="shared" ref="G89:I91" si="13">H90</f>
        <v>2724</v>
      </c>
      <c r="I89" s="74">
        <f t="shared" si="13"/>
        <v>2739.7</v>
      </c>
    </row>
    <row r="90" spans="1:9">
      <c r="A90" s="78">
        <f t="shared" si="10"/>
        <v>86</v>
      </c>
      <c r="B90" s="92" t="s">
        <v>17</v>
      </c>
      <c r="C90" s="96">
        <v>828</v>
      </c>
      <c r="D90" s="80" t="s">
        <v>34</v>
      </c>
      <c r="E90" s="80"/>
      <c r="F90" s="96"/>
      <c r="G90" s="81">
        <f t="shared" si="13"/>
        <v>3382</v>
      </c>
      <c r="H90" s="81">
        <f t="shared" si="13"/>
        <v>2724</v>
      </c>
      <c r="I90" s="81">
        <f t="shared" si="13"/>
        <v>2739.7</v>
      </c>
    </row>
    <row r="91" spans="1:9" ht="30.75" customHeight="1">
      <c r="A91" s="78">
        <f t="shared" si="10"/>
        <v>87</v>
      </c>
      <c r="B91" s="89" t="s">
        <v>84</v>
      </c>
      <c r="C91" s="96">
        <v>828</v>
      </c>
      <c r="D91" s="80" t="s">
        <v>34</v>
      </c>
      <c r="E91" s="80" t="s">
        <v>190</v>
      </c>
      <c r="F91" s="96"/>
      <c r="G91" s="81">
        <f t="shared" si="13"/>
        <v>3382</v>
      </c>
      <c r="H91" s="81">
        <f t="shared" si="13"/>
        <v>2724</v>
      </c>
      <c r="I91" s="81">
        <f t="shared" si="13"/>
        <v>2739.7</v>
      </c>
    </row>
    <row r="92" spans="1:9" ht="25.5">
      <c r="A92" s="78">
        <f t="shared" si="10"/>
        <v>88</v>
      </c>
      <c r="B92" s="89" t="s">
        <v>86</v>
      </c>
      <c r="C92" s="96">
        <v>828</v>
      </c>
      <c r="D92" s="80" t="s">
        <v>34</v>
      </c>
      <c r="E92" s="80" t="s">
        <v>197</v>
      </c>
      <c r="F92" s="96"/>
      <c r="G92" s="81">
        <f>G99+G93+G102+G96+G105</f>
        <v>3382</v>
      </c>
      <c r="H92" s="81">
        <f>H93+H99</f>
        <v>2724</v>
      </c>
      <c r="I92" s="81">
        <f>I99+I93</f>
        <v>2739.7</v>
      </c>
    </row>
    <row r="93" spans="1:9" ht="39">
      <c r="A93" s="78">
        <f t="shared" si="10"/>
        <v>89</v>
      </c>
      <c r="B93" s="128" t="s">
        <v>290</v>
      </c>
      <c r="C93" s="96">
        <v>828</v>
      </c>
      <c r="D93" s="80" t="s">
        <v>34</v>
      </c>
      <c r="E93" s="80" t="s">
        <v>348</v>
      </c>
      <c r="F93" s="71"/>
      <c r="G93" s="81">
        <f t="shared" ref="G93:I94" si="14">G94</f>
        <v>1075.5</v>
      </c>
      <c r="H93" s="81">
        <f t="shared" si="14"/>
        <v>1075.5</v>
      </c>
      <c r="I93" s="81">
        <f t="shared" si="14"/>
        <v>1075.5</v>
      </c>
    </row>
    <row r="94" spans="1:9" ht="25.5">
      <c r="A94" s="78">
        <f t="shared" si="10"/>
        <v>90</v>
      </c>
      <c r="B94" s="14" t="s">
        <v>48</v>
      </c>
      <c r="C94" s="96">
        <v>828</v>
      </c>
      <c r="D94" s="80" t="s">
        <v>34</v>
      </c>
      <c r="E94" s="80" t="s">
        <v>348</v>
      </c>
      <c r="F94" s="96">
        <v>200</v>
      </c>
      <c r="G94" s="81">
        <f t="shared" si="14"/>
        <v>1075.5</v>
      </c>
      <c r="H94" s="81">
        <f t="shared" si="14"/>
        <v>1075.5</v>
      </c>
      <c r="I94" s="81">
        <f t="shared" si="14"/>
        <v>1075.5</v>
      </c>
    </row>
    <row r="95" spans="1:9" ht="25.5">
      <c r="A95" s="78">
        <f t="shared" si="10"/>
        <v>91</v>
      </c>
      <c r="B95" s="14" t="s">
        <v>49</v>
      </c>
      <c r="C95" s="96">
        <v>828</v>
      </c>
      <c r="D95" s="80" t="s">
        <v>34</v>
      </c>
      <c r="E95" s="80" t="s">
        <v>348</v>
      </c>
      <c r="F95" s="96">
        <v>240</v>
      </c>
      <c r="G95" s="81">
        <v>1075.5</v>
      </c>
      <c r="H95" s="81">
        <v>1075.5</v>
      </c>
      <c r="I95" s="81">
        <v>1075.5</v>
      </c>
    </row>
    <row r="96" spans="1:9" ht="39.75" customHeight="1">
      <c r="A96" s="78">
        <f>A95+1</f>
        <v>92</v>
      </c>
      <c r="B96" s="14" t="s">
        <v>307</v>
      </c>
      <c r="C96" s="96">
        <v>828</v>
      </c>
      <c r="D96" s="80" t="s">
        <v>34</v>
      </c>
      <c r="E96" s="80" t="s">
        <v>349</v>
      </c>
      <c r="F96" s="96"/>
      <c r="G96" s="81">
        <f>G97</f>
        <v>0</v>
      </c>
      <c r="H96" s="81"/>
      <c r="I96" s="81"/>
    </row>
    <row r="97" spans="1:9">
      <c r="A97" s="78">
        <f t="shared" si="10"/>
        <v>93</v>
      </c>
      <c r="B97" s="98" t="s">
        <v>211</v>
      </c>
      <c r="C97" s="96">
        <v>828</v>
      </c>
      <c r="D97" s="80" t="s">
        <v>34</v>
      </c>
      <c r="E97" s="80" t="s">
        <v>349</v>
      </c>
      <c r="F97" s="96">
        <v>500</v>
      </c>
      <c r="G97" s="81">
        <f>G98</f>
        <v>0</v>
      </c>
      <c r="H97" s="81"/>
      <c r="I97" s="81"/>
    </row>
    <row r="98" spans="1:9">
      <c r="A98" s="78">
        <f t="shared" si="10"/>
        <v>94</v>
      </c>
      <c r="B98" s="14" t="s">
        <v>0</v>
      </c>
      <c r="C98" s="96">
        <v>828</v>
      </c>
      <c r="D98" s="80" t="s">
        <v>34</v>
      </c>
      <c r="E98" s="80" t="s">
        <v>349</v>
      </c>
      <c r="F98" s="96">
        <v>540</v>
      </c>
      <c r="G98" s="81">
        <v>0</v>
      </c>
      <c r="H98" s="81"/>
      <c r="I98" s="81"/>
    </row>
    <row r="99" spans="1:9" ht="68.25" customHeight="1">
      <c r="A99" s="78">
        <f t="shared" si="10"/>
        <v>95</v>
      </c>
      <c r="B99" s="89" t="s">
        <v>87</v>
      </c>
      <c r="C99" s="96">
        <v>828</v>
      </c>
      <c r="D99" s="80" t="s">
        <v>34</v>
      </c>
      <c r="E99" s="80" t="s">
        <v>198</v>
      </c>
      <c r="F99" s="96"/>
      <c r="G99" s="81">
        <f t="shared" ref="G99:I100" si="15">G100</f>
        <v>2306.5</v>
      </c>
      <c r="H99" s="81">
        <f>H100</f>
        <v>1648.5</v>
      </c>
      <c r="I99" s="81">
        <f>I100</f>
        <v>1664.2</v>
      </c>
    </row>
    <row r="100" spans="1:9" ht="25.5">
      <c r="A100" s="78">
        <f t="shared" si="10"/>
        <v>96</v>
      </c>
      <c r="B100" s="89" t="s">
        <v>48</v>
      </c>
      <c r="C100" s="96">
        <v>828</v>
      </c>
      <c r="D100" s="80" t="s">
        <v>34</v>
      </c>
      <c r="E100" s="80" t="s">
        <v>198</v>
      </c>
      <c r="F100" s="71">
        <v>200</v>
      </c>
      <c r="G100" s="81">
        <f t="shared" si="15"/>
        <v>2306.5</v>
      </c>
      <c r="H100" s="81">
        <f t="shared" si="15"/>
        <v>1648.5</v>
      </c>
      <c r="I100" s="81">
        <f t="shared" si="15"/>
        <v>1664.2</v>
      </c>
    </row>
    <row r="101" spans="1:9" ht="25.5">
      <c r="A101" s="78">
        <f t="shared" si="10"/>
        <v>97</v>
      </c>
      <c r="B101" s="89" t="s">
        <v>49</v>
      </c>
      <c r="C101" s="96">
        <v>828</v>
      </c>
      <c r="D101" s="80" t="s">
        <v>34</v>
      </c>
      <c r="E101" s="80" t="s">
        <v>198</v>
      </c>
      <c r="F101" s="71">
        <v>240</v>
      </c>
      <c r="G101" s="81">
        <v>2306.5</v>
      </c>
      <c r="H101" s="81">
        <v>1648.5</v>
      </c>
      <c r="I101" s="81">
        <v>1664.2</v>
      </c>
    </row>
    <row r="102" spans="1:9" ht="51.75">
      <c r="A102" s="78">
        <f>97+1</f>
        <v>98</v>
      </c>
      <c r="B102" s="128" t="s">
        <v>306</v>
      </c>
      <c r="C102" s="96">
        <v>828</v>
      </c>
      <c r="D102" s="80" t="s">
        <v>34</v>
      </c>
      <c r="E102" s="80" t="s">
        <v>350</v>
      </c>
      <c r="F102" s="71"/>
      <c r="G102" s="81">
        <f>G103</f>
        <v>0</v>
      </c>
      <c r="H102" s="81"/>
      <c r="I102" s="81"/>
    </row>
    <row r="103" spans="1:9" ht="25.5">
      <c r="A103" s="78">
        <f t="shared" si="10"/>
        <v>99</v>
      </c>
      <c r="B103" s="14" t="s">
        <v>48</v>
      </c>
      <c r="C103" s="96">
        <v>828</v>
      </c>
      <c r="D103" s="80" t="s">
        <v>34</v>
      </c>
      <c r="E103" s="80" t="s">
        <v>350</v>
      </c>
      <c r="F103" s="96">
        <v>200</v>
      </c>
      <c r="G103" s="81">
        <f>G104</f>
        <v>0</v>
      </c>
      <c r="H103" s="81"/>
      <c r="I103" s="81"/>
    </row>
    <row r="104" spans="1:9" ht="25.5">
      <c r="A104" s="78">
        <f t="shared" si="10"/>
        <v>100</v>
      </c>
      <c r="B104" s="14" t="s">
        <v>49</v>
      </c>
      <c r="C104" s="96">
        <v>828</v>
      </c>
      <c r="D104" s="80" t="s">
        <v>34</v>
      </c>
      <c r="E104" s="80" t="s">
        <v>350</v>
      </c>
      <c r="F104" s="96">
        <v>240</v>
      </c>
      <c r="G104" s="81">
        <v>0</v>
      </c>
      <c r="H104" s="81"/>
      <c r="I104" s="81"/>
    </row>
    <row r="105" spans="1:9" ht="51">
      <c r="A105" s="78">
        <f>110+1</f>
        <v>111</v>
      </c>
      <c r="B105" s="14" t="s">
        <v>321</v>
      </c>
      <c r="C105" s="96">
        <v>828</v>
      </c>
      <c r="D105" s="80" t="s">
        <v>34</v>
      </c>
      <c r="E105" s="80" t="s">
        <v>351</v>
      </c>
      <c r="F105" s="96"/>
      <c r="G105" s="81">
        <v>0</v>
      </c>
      <c r="H105" s="81"/>
      <c r="I105" s="81"/>
    </row>
    <row r="106" spans="1:9">
      <c r="A106" s="78">
        <f t="shared" si="10"/>
        <v>112</v>
      </c>
      <c r="B106" s="98" t="s">
        <v>211</v>
      </c>
      <c r="C106" s="96">
        <v>828</v>
      </c>
      <c r="D106" s="80" t="s">
        <v>34</v>
      </c>
      <c r="E106" s="80" t="s">
        <v>351</v>
      </c>
      <c r="F106" s="96">
        <v>500</v>
      </c>
      <c r="G106" s="81"/>
      <c r="H106" s="81"/>
      <c r="I106" s="81"/>
    </row>
    <row r="107" spans="1:9">
      <c r="A107" s="78">
        <f t="shared" si="10"/>
        <v>113</v>
      </c>
      <c r="B107" s="14" t="s">
        <v>0</v>
      </c>
      <c r="C107" s="96">
        <v>828</v>
      </c>
      <c r="D107" s="80" t="s">
        <v>34</v>
      </c>
      <c r="E107" s="80" t="s">
        <v>351</v>
      </c>
      <c r="F107" s="96">
        <v>540</v>
      </c>
      <c r="G107" s="81">
        <v>0</v>
      </c>
      <c r="H107" s="81"/>
      <c r="I107" s="81"/>
    </row>
    <row r="108" spans="1:9">
      <c r="A108" s="78">
        <f>113+1</f>
        <v>114</v>
      </c>
      <c r="B108" s="89" t="s">
        <v>53</v>
      </c>
      <c r="C108" s="94">
        <v>828</v>
      </c>
      <c r="D108" s="73" t="s">
        <v>35</v>
      </c>
      <c r="E108" s="80"/>
      <c r="F108" s="71"/>
      <c r="G108" s="74">
        <f>+G115+G124+G109</f>
        <v>5151.6670000000004</v>
      </c>
      <c r="H108" s="74">
        <f>H115+H124+H109</f>
        <v>2260.7000000000003</v>
      </c>
      <c r="I108" s="74">
        <f>I115+I124+I109</f>
        <v>3041.2000000000003</v>
      </c>
    </row>
    <row r="109" spans="1:9">
      <c r="A109" s="78">
        <f t="shared" si="10"/>
        <v>115</v>
      </c>
      <c r="B109" s="92" t="s">
        <v>106</v>
      </c>
      <c r="C109" s="94">
        <v>828</v>
      </c>
      <c r="D109" s="73" t="s">
        <v>107</v>
      </c>
      <c r="E109" s="80"/>
      <c r="F109" s="71"/>
      <c r="G109" s="81">
        <f t="shared" ref="G109:I113" si="16">G110</f>
        <v>70</v>
      </c>
      <c r="H109" s="81">
        <f t="shared" si="16"/>
        <v>60</v>
      </c>
      <c r="I109" s="81">
        <f t="shared" si="16"/>
        <v>60</v>
      </c>
    </row>
    <row r="110" spans="1:9" ht="25.5">
      <c r="A110" s="78">
        <f t="shared" si="10"/>
        <v>116</v>
      </c>
      <c r="B110" s="92" t="s">
        <v>46</v>
      </c>
      <c r="C110" s="94">
        <v>828</v>
      </c>
      <c r="D110" s="73" t="s">
        <v>107</v>
      </c>
      <c r="E110" s="80" t="s">
        <v>183</v>
      </c>
      <c r="F110" s="71"/>
      <c r="G110" s="81">
        <f t="shared" si="16"/>
        <v>70</v>
      </c>
      <c r="H110" s="81">
        <f t="shared" si="16"/>
        <v>60</v>
      </c>
      <c r="I110" s="81">
        <f t="shared" si="16"/>
        <v>60</v>
      </c>
    </row>
    <row r="111" spans="1:9" ht="25.5">
      <c r="A111" s="78">
        <f t="shared" si="10"/>
        <v>117</v>
      </c>
      <c r="B111" s="89" t="s">
        <v>75</v>
      </c>
      <c r="C111" s="96">
        <v>828</v>
      </c>
      <c r="D111" s="80" t="s">
        <v>107</v>
      </c>
      <c r="E111" s="80" t="s">
        <v>184</v>
      </c>
      <c r="F111" s="71"/>
      <c r="G111" s="81">
        <f t="shared" si="16"/>
        <v>70</v>
      </c>
      <c r="H111" s="81">
        <f t="shared" si="16"/>
        <v>60</v>
      </c>
      <c r="I111" s="81">
        <f t="shared" si="16"/>
        <v>60</v>
      </c>
    </row>
    <row r="112" spans="1:9" ht="38.25">
      <c r="A112" s="78">
        <f t="shared" si="10"/>
        <v>118</v>
      </c>
      <c r="B112" s="89" t="s">
        <v>174</v>
      </c>
      <c r="C112" s="96">
        <v>828</v>
      </c>
      <c r="D112" s="80" t="s">
        <v>107</v>
      </c>
      <c r="E112" s="80" t="s">
        <v>199</v>
      </c>
      <c r="F112" s="71"/>
      <c r="G112" s="81">
        <f t="shared" si="16"/>
        <v>70</v>
      </c>
      <c r="H112" s="81">
        <f t="shared" si="16"/>
        <v>60</v>
      </c>
      <c r="I112" s="81">
        <f t="shared" si="16"/>
        <v>60</v>
      </c>
    </row>
    <row r="113" spans="1:9" ht="25.5">
      <c r="A113" s="78">
        <f t="shared" si="10"/>
        <v>119</v>
      </c>
      <c r="B113" s="89" t="s">
        <v>48</v>
      </c>
      <c r="C113" s="96">
        <v>828</v>
      </c>
      <c r="D113" s="80" t="s">
        <v>107</v>
      </c>
      <c r="E113" s="80" t="s">
        <v>199</v>
      </c>
      <c r="F113" s="71">
        <v>200</v>
      </c>
      <c r="G113" s="81">
        <f t="shared" si="16"/>
        <v>70</v>
      </c>
      <c r="H113" s="81">
        <f t="shared" si="16"/>
        <v>60</v>
      </c>
      <c r="I113" s="81">
        <f t="shared" si="16"/>
        <v>60</v>
      </c>
    </row>
    <row r="114" spans="1:9" ht="25.5">
      <c r="A114" s="78">
        <f t="shared" si="10"/>
        <v>120</v>
      </c>
      <c r="B114" s="89" t="s">
        <v>49</v>
      </c>
      <c r="C114" s="96">
        <v>828</v>
      </c>
      <c r="D114" s="80" t="s">
        <v>107</v>
      </c>
      <c r="E114" s="80" t="s">
        <v>199</v>
      </c>
      <c r="F114" s="71">
        <v>240</v>
      </c>
      <c r="G114" s="81">
        <v>70</v>
      </c>
      <c r="H114" s="81">
        <v>60</v>
      </c>
      <c r="I114" s="81">
        <v>60</v>
      </c>
    </row>
    <row r="115" spans="1:9">
      <c r="A115" s="78">
        <f t="shared" si="10"/>
        <v>121</v>
      </c>
      <c r="B115" s="92" t="s">
        <v>19</v>
      </c>
      <c r="C115" s="96">
        <v>828</v>
      </c>
      <c r="D115" s="80" t="s">
        <v>36</v>
      </c>
      <c r="E115" s="80"/>
      <c r="F115" s="71"/>
      <c r="G115" s="74">
        <f>G116</f>
        <v>400</v>
      </c>
      <c r="H115" s="74">
        <f>H121</f>
        <v>100</v>
      </c>
      <c r="I115" s="74">
        <f>I121</f>
        <v>100</v>
      </c>
    </row>
    <row r="116" spans="1:9" ht="38.25">
      <c r="A116" s="78">
        <f t="shared" si="10"/>
        <v>122</v>
      </c>
      <c r="B116" s="89" t="s">
        <v>84</v>
      </c>
      <c r="C116" s="96">
        <v>828</v>
      </c>
      <c r="D116" s="80" t="s">
        <v>36</v>
      </c>
      <c r="E116" s="80" t="s">
        <v>190</v>
      </c>
      <c r="F116" s="71"/>
      <c r="G116" s="81">
        <f t="shared" ref="G116:I116" si="17">G117</f>
        <v>400</v>
      </c>
      <c r="H116" s="81">
        <f>H117</f>
        <v>100</v>
      </c>
      <c r="I116" s="81">
        <f t="shared" si="17"/>
        <v>100</v>
      </c>
    </row>
    <row r="117" spans="1:9" ht="51">
      <c r="A117" s="78">
        <f t="shared" si="10"/>
        <v>123</v>
      </c>
      <c r="B117" s="89" t="s">
        <v>88</v>
      </c>
      <c r="C117" s="96">
        <v>828</v>
      </c>
      <c r="D117" s="80" t="s">
        <v>36</v>
      </c>
      <c r="E117" s="80" t="s">
        <v>200</v>
      </c>
      <c r="F117" s="71"/>
      <c r="G117" s="81">
        <f>G121+G118</f>
        <v>400</v>
      </c>
      <c r="H117" s="81">
        <f>H121</f>
        <v>100</v>
      </c>
      <c r="I117" s="81">
        <f>I121</f>
        <v>100</v>
      </c>
    </row>
    <row r="118" spans="1:9" ht="114.75">
      <c r="A118" s="78">
        <f t="shared" si="10"/>
        <v>124</v>
      </c>
      <c r="B118" s="89" t="s">
        <v>313</v>
      </c>
      <c r="C118" s="96">
        <v>828</v>
      </c>
      <c r="D118" s="80" t="s">
        <v>36</v>
      </c>
      <c r="E118" s="80" t="s">
        <v>316</v>
      </c>
      <c r="F118" s="71"/>
      <c r="G118" s="81">
        <f>G119</f>
        <v>0</v>
      </c>
      <c r="H118" s="81"/>
      <c r="I118" s="81"/>
    </row>
    <row r="119" spans="1:9" ht="25.5">
      <c r="A119" s="78">
        <f t="shared" si="10"/>
        <v>125</v>
      </c>
      <c r="B119" s="89" t="s">
        <v>314</v>
      </c>
      <c r="C119" s="96">
        <v>828</v>
      </c>
      <c r="D119" s="80" t="s">
        <v>36</v>
      </c>
      <c r="E119" s="80" t="s">
        <v>316</v>
      </c>
      <c r="F119" s="71">
        <v>400</v>
      </c>
      <c r="G119" s="81">
        <f>G120</f>
        <v>0</v>
      </c>
      <c r="H119" s="81"/>
      <c r="I119" s="81"/>
    </row>
    <row r="120" spans="1:9" ht="38.25">
      <c r="A120" s="78">
        <f t="shared" si="10"/>
        <v>126</v>
      </c>
      <c r="B120" s="89" t="s">
        <v>315</v>
      </c>
      <c r="C120" s="96">
        <v>828</v>
      </c>
      <c r="D120" s="80" t="s">
        <v>36</v>
      </c>
      <c r="E120" s="80" t="s">
        <v>316</v>
      </c>
      <c r="F120" s="71">
        <v>414</v>
      </c>
      <c r="G120" s="81">
        <v>0</v>
      </c>
      <c r="H120" s="81"/>
      <c r="I120" s="81"/>
    </row>
    <row r="121" spans="1:9" ht="79.5" customHeight="1">
      <c r="A121" s="78">
        <f t="shared" si="10"/>
        <v>127</v>
      </c>
      <c r="B121" s="89" t="s">
        <v>89</v>
      </c>
      <c r="C121" s="96">
        <v>828</v>
      </c>
      <c r="D121" s="80" t="s">
        <v>36</v>
      </c>
      <c r="E121" s="80" t="s">
        <v>201</v>
      </c>
      <c r="F121" s="71"/>
      <c r="G121" s="81">
        <f>G122</f>
        <v>400</v>
      </c>
      <c r="H121" s="81">
        <f t="shared" ref="H121:I122" si="18">H122</f>
        <v>100</v>
      </c>
      <c r="I121" s="81">
        <f t="shared" si="18"/>
        <v>100</v>
      </c>
    </row>
    <row r="122" spans="1:9" ht="25.5">
      <c r="A122" s="78">
        <f t="shared" si="10"/>
        <v>128</v>
      </c>
      <c r="B122" s="89" t="s">
        <v>48</v>
      </c>
      <c r="C122" s="96">
        <v>828</v>
      </c>
      <c r="D122" s="80" t="s">
        <v>36</v>
      </c>
      <c r="E122" s="80" t="s">
        <v>201</v>
      </c>
      <c r="F122" s="71">
        <v>200</v>
      </c>
      <c r="G122" s="81">
        <f>G123</f>
        <v>400</v>
      </c>
      <c r="H122" s="81">
        <f t="shared" si="18"/>
        <v>100</v>
      </c>
      <c r="I122" s="81">
        <f t="shared" si="18"/>
        <v>100</v>
      </c>
    </row>
    <row r="123" spans="1:9" ht="25.5">
      <c r="A123" s="78">
        <f t="shared" si="10"/>
        <v>129</v>
      </c>
      <c r="B123" s="89" t="s">
        <v>49</v>
      </c>
      <c r="C123" s="96">
        <v>828</v>
      </c>
      <c r="D123" s="80" t="s">
        <v>36</v>
      </c>
      <c r="E123" s="80" t="s">
        <v>201</v>
      </c>
      <c r="F123" s="71">
        <v>240</v>
      </c>
      <c r="G123" s="81">
        <v>400</v>
      </c>
      <c r="H123" s="81">
        <v>100</v>
      </c>
      <c r="I123" s="81">
        <v>100</v>
      </c>
    </row>
    <row r="124" spans="1:9">
      <c r="A124" s="78">
        <f t="shared" si="10"/>
        <v>130</v>
      </c>
      <c r="B124" s="90" t="s">
        <v>20</v>
      </c>
      <c r="C124" s="96">
        <v>828</v>
      </c>
      <c r="D124" s="80" t="s">
        <v>37</v>
      </c>
      <c r="E124" s="80"/>
      <c r="F124" s="71"/>
      <c r="G124" s="74">
        <f t="shared" ref="G124:I125" si="19">G125</f>
        <v>4681.6670000000004</v>
      </c>
      <c r="H124" s="81">
        <f t="shared" si="19"/>
        <v>2100.7000000000003</v>
      </c>
      <c r="I124" s="81">
        <f t="shared" si="19"/>
        <v>2881.2000000000003</v>
      </c>
    </row>
    <row r="125" spans="1:9" ht="38.25">
      <c r="A125" s="78">
        <f t="shared" si="10"/>
        <v>131</v>
      </c>
      <c r="B125" s="89" t="s">
        <v>84</v>
      </c>
      <c r="C125" s="96">
        <v>828</v>
      </c>
      <c r="D125" s="80" t="s">
        <v>37</v>
      </c>
      <c r="E125" s="80" t="s">
        <v>190</v>
      </c>
      <c r="F125" s="71"/>
      <c r="G125" s="81">
        <f t="shared" si="19"/>
        <v>4681.6670000000004</v>
      </c>
      <c r="H125" s="81">
        <f t="shared" si="19"/>
        <v>2100.7000000000003</v>
      </c>
      <c r="I125" s="81">
        <f t="shared" si="19"/>
        <v>2881.2000000000003</v>
      </c>
    </row>
    <row r="126" spans="1:9" ht="25.5">
      <c r="A126" s="78">
        <f t="shared" ref="A126:A151" si="20">A125+1</f>
        <v>132</v>
      </c>
      <c r="B126" s="89" t="s">
        <v>86</v>
      </c>
      <c r="C126" s="96">
        <v>828</v>
      </c>
      <c r="D126" s="80" t="s">
        <v>37</v>
      </c>
      <c r="E126" s="80" t="s">
        <v>197</v>
      </c>
      <c r="F126" s="71"/>
      <c r="G126" s="81">
        <f>G127+G133+G130</f>
        <v>4681.6670000000004</v>
      </c>
      <c r="H126" s="81">
        <f>H127+H133+H130</f>
        <v>2100.7000000000003</v>
      </c>
      <c r="I126" s="81">
        <f>I127+I133+I130</f>
        <v>2881.2000000000003</v>
      </c>
    </row>
    <row r="127" spans="1:9" ht="76.5">
      <c r="A127" s="78">
        <f>135+1</f>
        <v>136</v>
      </c>
      <c r="B127" s="87" t="s">
        <v>90</v>
      </c>
      <c r="C127" s="96">
        <v>828</v>
      </c>
      <c r="D127" s="80" t="s">
        <v>37</v>
      </c>
      <c r="E127" s="80" t="s">
        <v>202</v>
      </c>
      <c r="F127" s="71"/>
      <c r="G127" s="81">
        <f t="shared" ref="G127" si="21">G128</f>
        <v>2883.8760000000002</v>
      </c>
      <c r="H127" s="81">
        <f>H128</f>
        <v>1084.2</v>
      </c>
      <c r="I127" s="81">
        <f>I128</f>
        <v>1864.7</v>
      </c>
    </row>
    <row r="128" spans="1:9" ht="25.5">
      <c r="A128" s="78">
        <f t="shared" si="20"/>
        <v>137</v>
      </c>
      <c r="B128" s="89" t="s">
        <v>48</v>
      </c>
      <c r="C128" s="96">
        <v>828</v>
      </c>
      <c r="D128" s="80" t="s">
        <v>37</v>
      </c>
      <c r="E128" s="80" t="s">
        <v>202</v>
      </c>
      <c r="F128" s="71">
        <v>200</v>
      </c>
      <c r="G128" s="81">
        <f>G129</f>
        <v>2883.8760000000002</v>
      </c>
      <c r="H128" s="81">
        <f>H129</f>
        <v>1084.2</v>
      </c>
      <c r="I128" s="81">
        <f>I129</f>
        <v>1864.7</v>
      </c>
    </row>
    <row r="129" spans="1:9" ht="25.5">
      <c r="A129" s="78">
        <f t="shared" si="20"/>
        <v>138</v>
      </c>
      <c r="B129" s="89" t="s">
        <v>49</v>
      </c>
      <c r="C129" s="96">
        <v>828</v>
      </c>
      <c r="D129" s="80" t="s">
        <v>37</v>
      </c>
      <c r="E129" s="80" t="s">
        <v>202</v>
      </c>
      <c r="F129" s="71">
        <v>240</v>
      </c>
      <c r="G129" s="81">
        <v>2883.8760000000002</v>
      </c>
      <c r="H129" s="81">
        <v>1084.2</v>
      </c>
      <c r="I129" s="81">
        <v>1864.7</v>
      </c>
    </row>
    <row r="130" spans="1:9" ht="63.75">
      <c r="A130" s="78">
        <f t="shared" si="20"/>
        <v>139</v>
      </c>
      <c r="B130" s="87" t="s">
        <v>216</v>
      </c>
      <c r="C130" s="96">
        <v>828</v>
      </c>
      <c r="D130" s="80" t="s">
        <v>37</v>
      </c>
      <c r="E130" s="80" t="s">
        <v>203</v>
      </c>
      <c r="F130" s="71"/>
      <c r="G130" s="81">
        <f t="shared" ref="G130:I131" si="22">G131</f>
        <v>250</v>
      </c>
      <c r="H130" s="81">
        <f t="shared" si="22"/>
        <v>64.400000000000006</v>
      </c>
      <c r="I130" s="81">
        <f t="shared" si="22"/>
        <v>64.400000000000006</v>
      </c>
    </row>
    <row r="131" spans="1:9" ht="25.5">
      <c r="A131" s="78">
        <f t="shared" si="20"/>
        <v>140</v>
      </c>
      <c r="B131" s="89" t="s">
        <v>48</v>
      </c>
      <c r="C131" s="96">
        <v>828</v>
      </c>
      <c r="D131" s="80" t="s">
        <v>37</v>
      </c>
      <c r="E131" s="80" t="s">
        <v>203</v>
      </c>
      <c r="F131" s="71">
        <v>200</v>
      </c>
      <c r="G131" s="81">
        <f t="shared" si="22"/>
        <v>250</v>
      </c>
      <c r="H131" s="81">
        <f t="shared" si="22"/>
        <v>64.400000000000006</v>
      </c>
      <c r="I131" s="81">
        <f t="shared" si="22"/>
        <v>64.400000000000006</v>
      </c>
    </row>
    <row r="132" spans="1:9" ht="25.5">
      <c r="A132" s="78">
        <f t="shared" si="20"/>
        <v>141</v>
      </c>
      <c r="B132" s="89" t="s">
        <v>49</v>
      </c>
      <c r="C132" s="96">
        <v>828</v>
      </c>
      <c r="D132" s="80" t="s">
        <v>37</v>
      </c>
      <c r="E132" s="80" t="s">
        <v>203</v>
      </c>
      <c r="F132" s="71">
        <v>240</v>
      </c>
      <c r="G132" s="81">
        <v>250</v>
      </c>
      <c r="H132" s="81">
        <v>64.400000000000006</v>
      </c>
      <c r="I132" s="81">
        <v>64.400000000000006</v>
      </c>
    </row>
    <row r="133" spans="1:9" ht="66" customHeight="1">
      <c r="A133" s="78">
        <f t="shared" si="20"/>
        <v>142</v>
      </c>
      <c r="B133" s="87" t="s">
        <v>92</v>
      </c>
      <c r="C133" s="96">
        <v>828</v>
      </c>
      <c r="D133" s="80" t="s">
        <v>37</v>
      </c>
      <c r="E133" s="80" t="s">
        <v>204</v>
      </c>
      <c r="F133" s="71"/>
      <c r="G133" s="81">
        <f>G136+G135</f>
        <v>1547.7909999999999</v>
      </c>
      <c r="H133" s="81">
        <f>H134+H136</f>
        <v>952.1</v>
      </c>
      <c r="I133" s="81">
        <f>I134+I136</f>
        <v>952.1</v>
      </c>
    </row>
    <row r="134" spans="1:9" ht="54.75" customHeight="1">
      <c r="A134" s="78">
        <f t="shared" si="20"/>
        <v>143</v>
      </c>
      <c r="B134" s="89" t="s">
        <v>44</v>
      </c>
      <c r="C134" s="96">
        <v>828</v>
      </c>
      <c r="D134" s="80" t="s">
        <v>37</v>
      </c>
      <c r="E134" s="80" t="s">
        <v>204</v>
      </c>
      <c r="F134" s="71">
        <v>100</v>
      </c>
      <c r="G134" s="81">
        <f>G135</f>
        <v>1067.7909999999999</v>
      </c>
      <c r="H134" s="81">
        <f>+H135</f>
        <v>772.1</v>
      </c>
      <c r="I134" s="81">
        <f>I135</f>
        <v>772.1</v>
      </c>
    </row>
    <row r="135" spans="1:9" ht="30" customHeight="1">
      <c r="A135" s="78">
        <f t="shared" si="20"/>
        <v>144</v>
      </c>
      <c r="B135" s="93" t="s">
        <v>180</v>
      </c>
      <c r="C135" s="96">
        <v>828</v>
      </c>
      <c r="D135" s="80" t="s">
        <v>37</v>
      </c>
      <c r="E135" s="80" t="s">
        <v>204</v>
      </c>
      <c r="F135" s="71">
        <v>120</v>
      </c>
      <c r="G135" s="81">
        <v>1067.7909999999999</v>
      </c>
      <c r="H135" s="81">
        <v>772.1</v>
      </c>
      <c r="I135" s="81">
        <v>772.1</v>
      </c>
    </row>
    <row r="136" spans="1:9" ht="25.5">
      <c r="A136" s="78">
        <f t="shared" si="20"/>
        <v>145</v>
      </c>
      <c r="B136" s="89" t="s">
        <v>48</v>
      </c>
      <c r="C136" s="96">
        <v>828</v>
      </c>
      <c r="D136" s="80" t="s">
        <v>37</v>
      </c>
      <c r="E136" s="80" t="s">
        <v>204</v>
      </c>
      <c r="F136" s="71">
        <v>200</v>
      </c>
      <c r="G136" s="81">
        <f>G137</f>
        <v>480</v>
      </c>
      <c r="H136" s="81">
        <f>H137</f>
        <v>180</v>
      </c>
      <c r="I136" s="81">
        <f>I137</f>
        <v>180</v>
      </c>
    </row>
    <row r="137" spans="1:9" ht="25.5">
      <c r="A137" s="78">
        <f t="shared" si="20"/>
        <v>146</v>
      </c>
      <c r="B137" s="89" t="s">
        <v>49</v>
      </c>
      <c r="C137" s="96">
        <v>828</v>
      </c>
      <c r="D137" s="80" t="s">
        <v>37</v>
      </c>
      <c r="E137" s="80" t="s">
        <v>204</v>
      </c>
      <c r="F137" s="71">
        <v>240</v>
      </c>
      <c r="G137" s="81">
        <v>480</v>
      </c>
      <c r="H137" s="81">
        <v>180</v>
      </c>
      <c r="I137" s="81">
        <v>180</v>
      </c>
    </row>
    <row r="138" spans="1:9">
      <c r="A138" s="78">
        <f t="shared" si="20"/>
        <v>147</v>
      </c>
      <c r="B138" s="89" t="s">
        <v>54</v>
      </c>
      <c r="C138" s="94">
        <v>828</v>
      </c>
      <c r="D138" s="73" t="s">
        <v>38</v>
      </c>
      <c r="E138" s="80"/>
      <c r="F138" s="71"/>
      <c r="G138" s="74">
        <f t="shared" ref="G138:G143" si="23">G139</f>
        <v>4196.7</v>
      </c>
      <c r="H138" s="74">
        <f t="shared" ref="H138:I143" si="24">H139</f>
        <v>4196.7</v>
      </c>
      <c r="I138" s="74">
        <f t="shared" si="24"/>
        <v>4196.7</v>
      </c>
    </row>
    <row r="139" spans="1:9">
      <c r="A139" s="78">
        <f t="shared" si="20"/>
        <v>148</v>
      </c>
      <c r="B139" s="92" t="s">
        <v>22</v>
      </c>
      <c r="C139" s="96">
        <v>828</v>
      </c>
      <c r="D139" s="80" t="s">
        <v>39</v>
      </c>
      <c r="E139" s="80"/>
      <c r="F139" s="71"/>
      <c r="G139" s="81">
        <f>G140</f>
        <v>4196.7</v>
      </c>
      <c r="H139" s="81">
        <f t="shared" si="24"/>
        <v>4196.7</v>
      </c>
      <c r="I139" s="81">
        <f t="shared" si="24"/>
        <v>4196.7</v>
      </c>
    </row>
    <row r="140" spans="1:9" ht="25.5">
      <c r="A140" s="78">
        <f t="shared" si="20"/>
        <v>149</v>
      </c>
      <c r="B140" s="87" t="s">
        <v>43</v>
      </c>
      <c r="C140" s="96">
        <v>828</v>
      </c>
      <c r="D140" s="80" t="s">
        <v>39</v>
      </c>
      <c r="E140" s="80" t="s">
        <v>183</v>
      </c>
      <c r="F140" s="71"/>
      <c r="G140" s="81">
        <f t="shared" si="23"/>
        <v>4196.7</v>
      </c>
      <c r="H140" s="81">
        <f t="shared" si="24"/>
        <v>4196.7</v>
      </c>
      <c r="I140" s="81">
        <f t="shared" si="24"/>
        <v>4196.7</v>
      </c>
    </row>
    <row r="141" spans="1:9" ht="25.5">
      <c r="A141" s="78">
        <f t="shared" si="20"/>
        <v>150</v>
      </c>
      <c r="B141" s="14" t="s">
        <v>75</v>
      </c>
      <c r="C141" s="96">
        <v>828</v>
      </c>
      <c r="D141" s="80" t="s">
        <v>39</v>
      </c>
      <c r="E141" s="80" t="s">
        <v>184</v>
      </c>
      <c r="F141" s="71"/>
      <c r="G141" s="81">
        <f>G142</f>
        <v>4196.7</v>
      </c>
      <c r="H141" s="81">
        <f>H142</f>
        <v>4196.7</v>
      </c>
      <c r="I141" s="81">
        <f>I142</f>
        <v>4196.7</v>
      </c>
    </row>
    <row r="142" spans="1:9" ht="39" customHeight="1">
      <c r="A142" s="78">
        <f t="shared" si="20"/>
        <v>151</v>
      </c>
      <c r="B142" s="87" t="s">
        <v>224</v>
      </c>
      <c r="C142" s="96">
        <v>828</v>
      </c>
      <c r="D142" s="80" t="s">
        <v>39</v>
      </c>
      <c r="E142" s="80" t="s">
        <v>225</v>
      </c>
      <c r="F142" s="71"/>
      <c r="G142" s="81">
        <f t="shared" si="23"/>
        <v>4196.7</v>
      </c>
      <c r="H142" s="81">
        <f t="shared" si="24"/>
        <v>4196.7</v>
      </c>
      <c r="I142" s="81">
        <f t="shared" si="24"/>
        <v>4196.7</v>
      </c>
    </row>
    <row r="143" spans="1:9">
      <c r="A143" s="78">
        <f t="shared" si="20"/>
        <v>152</v>
      </c>
      <c r="B143" s="98" t="s">
        <v>211</v>
      </c>
      <c r="C143" s="96">
        <v>828</v>
      </c>
      <c r="D143" s="80" t="s">
        <v>39</v>
      </c>
      <c r="E143" s="80"/>
      <c r="F143" s="71">
        <v>500</v>
      </c>
      <c r="G143" s="81">
        <f t="shared" si="23"/>
        <v>4196.7</v>
      </c>
      <c r="H143" s="81">
        <f t="shared" si="24"/>
        <v>4196.7</v>
      </c>
      <c r="I143" s="81">
        <f t="shared" si="24"/>
        <v>4196.7</v>
      </c>
    </row>
    <row r="144" spans="1:9">
      <c r="A144" s="78">
        <f t="shared" si="20"/>
        <v>153</v>
      </c>
      <c r="B144" s="14" t="s">
        <v>0</v>
      </c>
      <c r="C144" s="96">
        <v>828</v>
      </c>
      <c r="D144" s="80" t="s">
        <v>39</v>
      </c>
      <c r="E144" s="80"/>
      <c r="F144" s="71">
        <v>540</v>
      </c>
      <c r="G144" s="81">
        <v>4196.7</v>
      </c>
      <c r="H144" s="81">
        <v>4196.7</v>
      </c>
      <c r="I144" s="81">
        <v>4196.7</v>
      </c>
    </row>
    <row r="145" spans="1:9">
      <c r="A145" s="78">
        <f t="shared" si="20"/>
        <v>154</v>
      </c>
      <c r="B145" s="87" t="s">
        <v>308</v>
      </c>
      <c r="C145" s="94">
        <v>828</v>
      </c>
      <c r="D145" s="73" t="s">
        <v>309</v>
      </c>
      <c r="E145" s="80"/>
      <c r="F145" s="71"/>
      <c r="G145" s="74">
        <f>G148</f>
        <v>0</v>
      </c>
      <c r="H145" s="81"/>
      <c r="I145" s="81"/>
    </row>
    <row r="146" spans="1:9">
      <c r="A146" s="78">
        <f t="shared" si="20"/>
        <v>155</v>
      </c>
      <c r="B146" s="90" t="s">
        <v>310</v>
      </c>
      <c r="C146" s="96">
        <v>828</v>
      </c>
      <c r="D146" s="80" t="s">
        <v>311</v>
      </c>
      <c r="E146" s="76"/>
      <c r="F146" s="78"/>
      <c r="G146" s="77">
        <f>G148</f>
        <v>0</v>
      </c>
      <c r="H146" s="81"/>
      <c r="I146" s="81"/>
    </row>
    <row r="147" spans="1:9" ht="25.5">
      <c r="A147" s="78">
        <f t="shared" si="20"/>
        <v>156</v>
      </c>
      <c r="B147" s="87" t="s">
        <v>43</v>
      </c>
      <c r="C147" s="96">
        <v>828</v>
      </c>
      <c r="D147" s="80" t="s">
        <v>311</v>
      </c>
      <c r="E147" s="80" t="s">
        <v>183</v>
      </c>
      <c r="F147" s="78"/>
      <c r="G147" s="77">
        <f>G148</f>
        <v>0</v>
      </c>
      <c r="H147" s="81"/>
      <c r="I147" s="81"/>
    </row>
    <row r="148" spans="1:9" ht="25.5">
      <c r="A148" s="78">
        <f t="shared" si="20"/>
        <v>157</v>
      </c>
      <c r="B148" s="87" t="s">
        <v>75</v>
      </c>
      <c r="C148" s="95">
        <v>828</v>
      </c>
      <c r="D148" s="80" t="s">
        <v>311</v>
      </c>
      <c r="E148" s="80" t="s">
        <v>184</v>
      </c>
      <c r="F148" s="78"/>
      <c r="G148" s="77">
        <f>G149</f>
        <v>0</v>
      </c>
      <c r="H148" s="81"/>
      <c r="I148" s="81"/>
    </row>
    <row r="149" spans="1:9" ht="51">
      <c r="A149" s="78">
        <f t="shared" si="20"/>
        <v>158</v>
      </c>
      <c r="B149" s="87" t="s">
        <v>312</v>
      </c>
      <c r="C149" s="96">
        <v>828</v>
      </c>
      <c r="D149" s="80" t="s">
        <v>311</v>
      </c>
      <c r="E149" s="80" t="s">
        <v>320</v>
      </c>
      <c r="F149" s="71"/>
      <c r="G149" s="81">
        <f t="shared" ref="G149:G150" si="25">G150</f>
        <v>0</v>
      </c>
      <c r="H149" s="81"/>
      <c r="I149" s="81"/>
    </row>
    <row r="150" spans="1:9" ht="25.5">
      <c r="A150" s="78">
        <f t="shared" si="20"/>
        <v>159</v>
      </c>
      <c r="B150" s="89" t="s">
        <v>48</v>
      </c>
      <c r="C150" s="96">
        <v>828</v>
      </c>
      <c r="D150" s="80" t="s">
        <v>311</v>
      </c>
      <c r="E150" s="80" t="s">
        <v>320</v>
      </c>
      <c r="F150" s="71">
        <v>200</v>
      </c>
      <c r="G150" s="81">
        <f t="shared" si="25"/>
        <v>0</v>
      </c>
      <c r="H150" s="81"/>
      <c r="I150" s="81"/>
    </row>
    <row r="151" spans="1:9" ht="25.5">
      <c r="A151" s="78">
        <f t="shared" si="20"/>
        <v>160</v>
      </c>
      <c r="B151" s="89" t="s">
        <v>49</v>
      </c>
      <c r="C151" s="96">
        <v>828</v>
      </c>
      <c r="D151" s="80" t="s">
        <v>311</v>
      </c>
      <c r="E151" s="80" t="s">
        <v>320</v>
      </c>
      <c r="F151" s="71">
        <v>240</v>
      </c>
      <c r="G151" s="81">
        <v>0</v>
      </c>
      <c r="H151" s="81"/>
      <c r="I151" s="81"/>
    </row>
    <row r="152" spans="1:9">
      <c r="A152" s="78">
        <f>160+1</f>
        <v>161</v>
      </c>
      <c r="B152" s="18" t="s">
        <v>223</v>
      </c>
      <c r="C152" s="96"/>
      <c r="D152" s="80"/>
      <c r="E152" s="80"/>
      <c r="F152" s="71"/>
      <c r="G152" s="81"/>
      <c r="H152" s="81">
        <v>550</v>
      </c>
      <c r="I152" s="81">
        <v>981</v>
      </c>
    </row>
    <row r="153" spans="1:9">
      <c r="A153" s="78"/>
      <c r="B153" s="87" t="s">
        <v>55</v>
      </c>
      <c r="C153" s="96"/>
      <c r="D153" s="80"/>
      <c r="E153" s="80"/>
      <c r="F153" s="71"/>
      <c r="G153" s="74">
        <f>G9+G66+G73+G89+G108+G138+G145</f>
        <v>25611.315000000002</v>
      </c>
      <c r="H153" s="74">
        <f>H9+H66+H73+H89+H108+H138+H152</f>
        <v>20625.846000000001</v>
      </c>
      <c r="I153" s="74">
        <f>I9+I66+I73+I89+I108+I138+I152</f>
        <v>20587.946</v>
      </c>
    </row>
    <row r="154" spans="1:9">
      <c r="A154" s="21"/>
      <c r="B154" s="21"/>
      <c r="C154" s="21"/>
      <c r="D154" s="22"/>
      <c r="E154" s="22"/>
      <c r="F154" s="21"/>
      <c r="G154" s="21"/>
      <c r="H154" s="21"/>
      <c r="I154" s="21"/>
    </row>
    <row r="155" spans="1:9">
      <c r="A155" s="21"/>
      <c r="B155" s="21"/>
      <c r="C155" s="21"/>
      <c r="D155" s="22"/>
      <c r="E155" s="22"/>
      <c r="F155" s="21"/>
      <c r="G155" s="21"/>
      <c r="H155" s="21"/>
      <c r="I155" s="21"/>
    </row>
  </sheetData>
  <mergeCells count="2">
    <mergeCell ref="A4:I4"/>
    <mergeCell ref="A5:I5"/>
  </mergeCells>
  <printOptions horizontalCentered="1"/>
  <pageMargins left="0.31496062992125984" right="0.31496062992125984" top="0.74803149606299213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60"/>
  <sheetViews>
    <sheetView view="pageBreakPreview" zoomScale="106" zoomScaleSheetLayoutView="106" workbookViewId="0">
      <selection activeCell="M10" sqref="M10"/>
    </sheetView>
  </sheetViews>
  <sheetFormatPr defaultRowHeight="15"/>
  <cols>
    <col min="1" max="1" width="6.140625" customWidth="1"/>
    <col min="2" max="2" width="50" customWidth="1"/>
    <col min="3" max="3" width="14.5703125" style="1" customWidth="1"/>
    <col min="4" max="4" width="7.85546875" style="1" customWidth="1"/>
    <col min="5" max="5" width="8" style="1" customWidth="1"/>
    <col min="6" max="6" width="12.7109375" customWidth="1"/>
    <col min="7" max="8" width="10.85546875" bestFit="1" customWidth="1"/>
  </cols>
  <sheetData>
    <row r="1" spans="1:12" ht="15.75">
      <c r="H1" s="5" t="s">
        <v>357</v>
      </c>
    </row>
    <row r="2" spans="1:12">
      <c r="H2" s="24" t="s">
        <v>358</v>
      </c>
    </row>
    <row r="3" spans="1:12" ht="8.25" customHeight="1">
      <c r="H3" s="25"/>
    </row>
    <row r="4" spans="1:12" ht="42.75" customHeight="1">
      <c r="A4" s="167" t="s">
        <v>104</v>
      </c>
      <c r="B4" s="167"/>
      <c r="C4" s="167"/>
      <c r="D4" s="167"/>
      <c r="E4" s="167"/>
      <c r="F4" s="167"/>
      <c r="G4" s="167"/>
      <c r="H4" s="167"/>
    </row>
    <row r="5" spans="1:12" ht="8.25" hidden="1" customHeight="1">
      <c r="A5" s="6"/>
    </row>
    <row r="6" spans="1:12" ht="45">
      <c r="A6" s="16" t="s">
        <v>3</v>
      </c>
      <c r="B6" s="16" t="s">
        <v>4</v>
      </c>
      <c r="C6" s="15" t="s">
        <v>41</v>
      </c>
      <c r="D6" s="15" t="s">
        <v>42</v>
      </c>
      <c r="E6" s="15" t="s">
        <v>5</v>
      </c>
      <c r="F6" s="16" t="s">
        <v>279</v>
      </c>
      <c r="G6" s="16" t="s">
        <v>299</v>
      </c>
      <c r="H6" s="16" t="s">
        <v>353</v>
      </c>
    </row>
    <row r="7" spans="1:12" ht="42.75">
      <c r="A7" s="71">
        <v>1</v>
      </c>
      <c r="B7" s="72" t="s">
        <v>102</v>
      </c>
      <c r="C7" s="73" t="s">
        <v>190</v>
      </c>
      <c r="D7" s="73"/>
      <c r="E7" s="73"/>
      <c r="F7" s="74">
        <f>F8+F56+F62+F51</f>
        <v>8808.6670000000013</v>
      </c>
      <c r="G7" s="74">
        <f>G8+G56+G62+G51</f>
        <v>5269.7000000000007</v>
      </c>
      <c r="H7" s="74">
        <f>H8+H56+H62+H51</f>
        <v>6065.9000000000005</v>
      </c>
    </row>
    <row r="8" spans="1:12" ht="33" customHeight="1">
      <c r="A8" s="71">
        <f>A7+1</f>
        <v>2</v>
      </c>
      <c r="B8" s="75" t="s">
        <v>103</v>
      </c>
      <c r="C8" s="76" t="s">
        <v>197</v>
      </c>
      <c r="D8" s="76"/>
      <c r="E8" s="76"/>
      <c r="F8" s="74">
        <f>F9+F19+F24+F29+F34</f>
        <v>8063.6670000000004</v>
      </c>
      <c r="G8" s="81">
        <f>G24+G29+G34+G19+G10</f>
        <v>4824.7000000000007</v>
      </c>
      <c r="H8" s="81">
        <f>H24+H29+H34+H19+H9</f>
        <v>5620.9000000000005</v>
      </c>
    </row>
    <row r="9" spans="1:12" ht="45" customHeight="1">
      <c r="A9" s="71">
        <f>8+1</f>
        <v>9</v>
      </c>
      <c r="B9" s="161" t="s">
        <v>290</v>
      </c>
      <c r="C9" s="80" t="s">
        <v>348</v>
      </c>
      <c r="D9" s="76"/>
      <c r="E9" s="76"/>
      <c r="F9" s="74">
        <f>F10</f>
        <v>1075.5</v>
      </c>
      <c r="G9" s="81">
        <v>1075.5</v>
      </c>
      <c r="H9" s="81">
        <v>1075.5</v>
      </c>
    </row>
    <row r="10" spans="1:12" ht="15" customHeight="1">
      <c r="A10" s="71">
        <f t="shared" ref="A10:A50" si="0">A9+1</f>
        <v>10</v>
      </c>
      <c r="B10" s="79" t="s">
        <v>48</v>
      </c>
      <c r="C10" s="80" t="s">
        <v>348</v>
      </c>
      <c r="D10" s="76" t="s">
        <v>59</v>
      </c>
      <c r="E10" s="76"/>
      <c r="F10" s="81">
        <f>F11</f>
        <v>1075.5</v>
      </c>
      <c r="G10" s="81">
        <v>1075.5</v>
      </c>
      <c r="H10" s="81">
        <v>1075.5</v>
      </c>
    </row>
    <row r="11" spans="1:12" ht="15" customHeight="1">
      <c r="A11" s="71">
        <f t="shared" si="0"/>
        <v>11</v>
      </c>
      <c r="B11" s="79" t="s">
        <v>49</v>
      </c>
      <c r="C11" s="80" t="s">
        <v>348</v>
      </c>
      <c r="D11" s="76" t="s">
        <v>60</v>
      </c>
      <c r="E11" s="76"/>
      <c r="F11" s="81">
        <f>F12</f>
        <v>1075.5</v>
      </c>
      <c r="G11" s="81">
        <v>1075.5</v>
      </c>
      <c r="H11" s="81">
        <v>1075.5</v>
      </c>
    </row>
    <row r="12" spans="1:12" ht="15" customHeight="1">
      <c r="A12" s="71">
        <f t="shared" si="0"/>
        <v>12</v>
      </c>
      <c r="B12" s="89" t="s">
        <v>16</v>
      </c>
      <c r="C12" s="80" t="s">
        <v>348</v>
      </c>
      <c r="D12" s="143">
        <v>240</v>
      </c>
      <c r="E12" s="76" t="s">
        <v>33</v>
      </c>
      <c r="F12" s="81">
        <f>F13</f>
        <v>1075.5</v>
      </c>
      <c r="G12" s="81">
        <v>1075.5</v>
      </c>
      <c r="H12" s="81">
        <v>1075.5</v>
      </c>
      <c r="L12" s="6"/>
    </row>
    <row r="13" spans="1:12" ht="15" customHeight="1">
      <c r="A13" s="71">
        <f t="shared" si="0"/>
        <v>13</v>
      </c>
      <c r="B13" s="92" t="s">
        <v>17</v>
      </c>
      <c r="C13" s="80" t="s">
        <v>348</v>
      </c>
      <c r="D13" s="143">
        <v>240</v>
      </c>
      <c r="E13" s="76" t="s">
        <v>34</v>
      </c>
      <c r="F13" s="81">
        <f>'Ведомтсвенная структура'!G95</f>
        <v>1075.5</v>
      </c>
      <c r="G13" s="81">
        <v>1075.5</v>
      </c>
      <c r="H13" s="81">
        <v>1075.5</v>
      </c>
    </row>
    <row r="14" spans="1:12" ht="103.5" customHeight="1">
      <c r="A14" s="71">
        <f>18+1</f>
        <v>19</v>
      </c>
      <c r="B14" s="92" t="s">
        <v>318</v>
      </c>
      <c r="C14" s="80" t="s">
        <v>349</v>
      </c>
      <c r="D14" s="76"/>
      <c r="E14" s="76"/>
      <c r="F14" s="74">
        <f>F15</f>
        <v>0</v>
      </c>
      <c r="G14" s="81"/>
      <c r="H14" s="81"/>
    </row>
    <row r="15" spans="1:12" ht="15" customHeight="1">
      <c r="A15" s="71">
        <f t="shared" si="0"/>
        <v>20</v>
      </c>
      <c r="B15" s="14" t="s">
        <v>211</v>
      </c>
      <c r="C15" s="80" t="s">
        <v>349</v>
      </c>
      <c r="D15" s="76" t="s">
        <v>317</v>
      </c>
      <c r="E15" s="76"/>
      <c r="F15" s="81">
        <f>F16</f>
        <v>0</v>
      </c>
      <c r="G15" s="81"/>
      <c r="H15" s="81"/>
    </row>
    <row r="16" spans="1:12" ht="15" customHeight="1">
      <c r="A16" s="71">
        <f t="shared" si="0"/>
        <v>21</v>
      </c>
      <c r="B16" s="14" t="s">
        <v>0</v>
      </c>
      <c r="C16" s="80" t="s">
        <v>349</v>
      </c>
      <c r="D16" s="76" t="s">
        <v>241</v>
      </c>
      <c r="E16" s="76"/>
      <c r="F16" s="81">
        <f>F17</f>
        <v>0</v>
      </c>
      <c r="G16" s="81"/>
      <c r="H16" s="81"/>
    </row>
    <row r="17" spans="1:8" ht="15" customHeight="1">
      <c r="A17" s="71">
        <f t="shared" si="0"/>
        <v>22</v>
      </c>
      <c r="B17" s="89" t="s">
        <v>16</v>
      </c>
      <c r="C17" s="80" t="s">
        <v>349</v>
      </c>
      <c r="D17" s="143">
        <v>540</v>
      </c>
      <c r="E17" s="76" t="s">
        <v>33</v>
      </c>
      <c r="F17" s="81">
        <f>F18</f>
        <v>0</v>
      </c>
      <c r="G17" s="81"/>
      <c r="H17" s="81"/>
    </row>
    <row r="18" spans="1:8" ht="15" customHeight="1">
      <c r="A18" s="71">
        <f t="shared" si="0"/>
        <v>23</v>
      </c>
      <c r="B18" s="92" t="s">
        <v>17</v>
      </c>
      <c r="C18" s="80" t="s">
        <v>349</v>
      </c>
      <c r="D18" s="143">
        <v>540</v>
      </c>
      <c r="E18" s="76" t="s">
        <v>34</v>
      </c>
      <c r="F18" s="81">
        <v>0</v>
      </c>
      <c r="G18" s="81"/>
      <c r="H18" s="81"/>
    </row>
    <row r="19" spans="1:8" ht="90" customHeight="1">
      <c r="A19" s="71">
        <f t="shared" si="0"/>
        <v>24</v>
      </c>
      <c r="B19" s="72" t="s">
        <v>87</v>
      </c>
      <c r="C19" s="144" t="s">
        <v>198</v>
      </c>
      <c r="D19" s="73"/>
      <c r="E19" s="73"/>
      <c r="F19" s="74">
        <f>F20</f>
        <v>2306.5</v>
      </c>
      <c r="G19" s="74">
        <f t="shared" ref="G19:H22" si="1">G20</f>
        <v>1648.5</v>
      </c>
      <c r="H19" s="74">
        <f t="shared" si="1"/>
        <v>1664.2</v>
      </c>
    </row>
    <row r="20" spans="1:8" ht="32.25" customHeight="1">
      <c r="A20" s="71">
        <f t="shared" si="0"/>
        <v>25</v>
      </c>
      <c r="B20" s="79" t="s">
        <v>48</v>
      </c>
      <c r="C20" s="80" t="s">
        <v>198</v>
      </c>
      <c r="D20" s="80">
        <v>200</v>
      </c>
      <c r="E20" s="80"/>
      <c r="F20" s="81">
        <f>F21</f>
        <v>2306.5</v>
      </c>
      <c r="G20" s="81">
        <f t="shared" si="1"/>
        <v>1648.5</v>
      </c>
      <c r="H20" s="81">
        <f t="shared" si="1"/>
        <v>1664.2</v>
      </c>
    </row>
    <row r="21" spans="1:8" ht="42.75" customHeight="1">
      <c r="A21" s="71">
        <f t="shared" si="0"/>
        <v>26</v>
      </c>
      <c r="B21" s="79" t="s">
        <v>49</v>
      </c>
      <c r="C21" s="80" t="s">
        <v>198</v>
      </c>
      <c r="D21" s="80">
        <v>240</v>
      </c>
      <c r="E21" s="80"/>
      <c r="F21" s="81">
        <f>F22</f>
        <v>2306.5</v>
      </c>
      <c r="G21" s="81">
        <f t="shared" si="1"/>
        <v>1648.5</v>
      </c>
      <c r="H21" s="81">
        <f t="shared" si="1"/>
        <v>1664.2</v>
      </c>
    </row>
    <row r="22" spans="1:8" ht="21" customHeight="1">
      <c r="A22" s="71">
        <f t="shared" si="0"/>
        <v>27</v>
      </c>
      <c r="B22" s="79" t="s">
        <v>16</v>
      </c>
      <c r="C22" s="80" t="s">
        <v>198</v>
      </c>
      <c r="D22" s="80">
        <v>240</v>
      </c>
      <c r="E22" s="80" t="s">
        <v>33</v>
      </c>
      <c r="F22" s="81">
        <f>F23</f>
        <v>2306.5</v>
      </c>
      <c r="G22" s="81">
        <f t="shared" si="1"/>
        <v>1648.5</v>
      </c>
      <c r="H22" s="81">
        <f t="shared" si="1"/>
        <v>1664.2</v>
      </c>
    </row>
    <row r="23" spans="1:8" ht="20.25" customHeight="1">
      <c r="A23" s="71">
        <f t="shared" si="0"/>
        <v>28</v>
      </c>
      <c r="B23" s="79" t="s">
        <v>17</v>
      </c>
      <c r="C23" s="80" t="s">
        <v>198</v>
      </c>
      <c r="D23" s="80">
        <v>240</v>
      </c>
      <c r="E23" s="80" t="s">
        <v>34</v>
      </c>
      <c r="F23" s="81">
        <f>'Ведомтсвенная структура'!G99</f>
        <v>2306.5</v>
      </c>
      <c r="G23" s="81">
        <v>1648.5</v>
      </c>
      <c r="H23" s="81">
        <v>1664.2</v>
      </c>
    </row>
    <row r="24" spans="1:8" ht="99.75">
      <c r="A24" s="71">
        <f t="shared" si="0"/>
        <v>29</v>
      </c>
      <c r="B24" s="116" t="s">
        <v>90</v>
      </c>
      <c r="C24" s="73" t="s">
        <v>202</v>
      </c>
      <c r="D24" s="73"/>
      <c r="E24" s="73"/>
      <c r="F24" s="74">
        <f>F25</f>
        <v>2883.8760000000002</v>
      </c>
      <c r="G24" s="74">
        <f t="shared" ref="G24:H27" si="2">G25</f>
        <v>1084.2</v>
      </c>
      <c r="H24" s="74">
        <f t="shared" si="2"/>
        <v>1864.7</v>
      </c>
    </row>
    <row r="25" spans="1:8" ht="30">
      <c r="A25" s="71">
        <f t="shared" si="0"/>
        <v>30</v>
      </c>
      <c r="B25" s="79" t="s">
        <v>48</v>
      </c>
      <c r="C25" s="80" t="s">
        <v>202</v>
      </c>
      <c r="D25" s="80">
        <v>200</v>
      </c>
      <c r="E25" s="80"/>
      <c r="F25" s="81">
        <f>F26</f>
        <v>2883.8760000000002</v>
      </c>
      <c r="G25" s="81">
        <f t="shared" si="2"/>
        <v>1084.2</v>
      </c>
      <c r="H25" s="81">
        <f t="shared" si="2"/>
        <v>1864.7</v>
      </c>
    </row>
    <row r="26" spans="1:8" ht="31.5" customHeight="1">
      <c r="A26" s="71">
        <f t="shared" si="0"/>
        <v>31</v>
      </c>
      <c r="B26" s="79" t="s">
        <v>49</v>
      </c>
      <c r="C26" s="80" t="s">
        <v>202</v>
      </c>
      <c r="D26" s="80">
        <v>240</v>
      </c>
      <c r="E26" s="80"/>
      <c r="F26" s="81">
        <f>F27</f>
        <v>2883.8760000000002</v>
      </c>
      <c r="G26" s="81">
        <f t="shared" si="2"/>
        <v>1084.2</v>
      </c>
      <c r="H26" s="81">
        <f t="shared" si="2"/>
        <v>1864.7</v>
      </c>
    </row>
    <row r="27" spans="1:8">
      <c r="A27" s="71">
        <f t="shared" si="0"/>
        <v>32</v>
      </c>
      <c r="B27" s="79" t="s">
        <v>53</v>
      </c>
      <c r="C27" s="80" t="s">
        <v>202</v>
      </c>
      <c r="D27" s="80">
        <v>240</v>
      </c>
      <c r="E27" s="80" t="s">
        <v>35</v>
      </c>
      <c r="F27" s="81">
        <f>F28</f>
        <v>2883.8760000000002</v>
      </c>
      <c r="G27" s="81">
        <f t="shared" si="2"/>
        <v>1084.2</v>
      </c>
      <c r="H27" s="81">
        <f t="shared" si="2"/>
        <v>1864.7</v>
      </c>
    </row>
    <row r="28" spans="1:8">
      <c r="A28" s="71">
        <f t="shared" si="0"/>
        <v>33</v>
      </c>
      <c r="B28" s="82" t="s">
        <v>20</v>
      </c>
      <c r="C28" s="80" t="s">
        <v>202</v>
      </c>
      <c r="D28" s="80">
        <v>240</v>
      </c>
      <c r="E28" s="80" t="s">
        <v>37</v>
      </c>
      <c r="F28" s="81">
        <f>'Ведомтсвенная структура'!G129</f>
        <v>2883.8760000000002</v>
      </c>
      <c r="G28" s="81">
        <f>'Ведомтсвенная структура'!H129</f>
        <v>1084.2</v>
      </c>
      <c r="H28" s="81">
        <f>'Ведомтсвенная структура'!I129</f>
        <v>1864.7</v>
      </c>
    </row>
    <row r="29" spans="1:8" ht="85.5">
      <c r="A29" s="71">
        <f t="shared" si="0"/>
        <v>34</v>
      </c>
      <c r="B29" s="116" t="s">
        <v>91</v>
      </c>
      <c r="C29" s="73" t="s">
        <v>203</v>
      </c>
      <c r="D29" s="73"/>
      <c r="E29" s="73"/>
      <c r="F29" s="74">
        <f>F30</f>
        <v>250</v>
      </c>
      <c r="G29" s="74">
        <f t="shared" ref="G29:H32" si="3">G30</f>
        <v>64.400000000000006</v>
      </c>
      <c r="H29" s="74">
        <f t="shared" si="3"/>
        <v>64.400000000000006</v>
      </c>
    </row>
    <row r="30" spans="1:8" ht="30">
      <c r="A30" s="71">
        <f t="shared" si="0"/>
        <v>35</v>
      </c>
      <c r="B30" s="79" t="s">
        <v>48</v>
      </c>
      <c r="C30" s="80" t="s">
        <v>203</v>
      </c>
      <c r="D30" s="80">
        <v>200</v>
      </c>
      <c r="E30" s="80"/>
      <c r="F30" s="81">
        <f>F31</f>
        <v>250</v>
      </c>
      <c r="G30" s="81">
        <f t="shared" si="3"/>
        <v>64.400000000000006</v>
      </c>
      <c r="H30" s="81">
        <f t="shared" si="3"/>
        <v>64.400000000000006</v>
      </c>
    </row>
    <row r="31" spans="1:8" ht="45">
      <c r="A31" s="71">
        <f t="shared" si="0"/>
        <v>36</v>
      </c>
      <c r="B31" s="79" t="s">
        <v>49</v>
      </c>
      <c r="C31" s="80" t="s">
        <v>203</v>
      </c>
      <c r="D31" s="80">
        <v>240</v>
      </c>
      <c r="E31" s="80"/>
      <c r="F31" s="81">
        <f>'Ведомтсвенная структура'!G130</f>
        <v>250</v>
      </c>
      <c r="G31" s="81">
        <f>'Ведомтсвенная структура'!H130</f>
        <v>64.400000000000006</v>
      </c>
      <c r="H31" s="81">
        <f>'Ведомтсвенная структура'!I130</f>
        <v>64.400000000000006</v>
      </c>
    </row>
    <row r="32" spans="1:8">
      <c r="A32" s="71">
        <f t="shared" si="0"/>
        <v>37</v>
      </c>
      <c r="B32" s="79" t="s">
        <v>53</v>
      </c>
      <c r="C32" s="80" t="s">
        <v>204</v>
      </c>
      <c r="D32" s="80">
        <v>240</v>
      </c>
      <c r="E32" s="80" t="s">
        <v>35</v>
      </c>
      <c r="F32" s="81">
        <f>F33</f>
        <v>1547.7909999999999</v>
      </c>
      <c r="G32" s="81">
        <f t="shared" si="3"/>
        <v>952.1</v>
      </c>
      <c r="H32" s="81">
        <f t="shared" si="3"/>
        <v>952.1</v>
      </c>
    </row>
    <row r="33" spans="1:8">
      <c r="A33" s="71">
        <f t="shared" si="0"/>
        <v>38</v>
      </c>
      <c r="B33" s="82" t="s">
        <v>20</v>
      </c>
      <c r="C33" s="80" t="s">
        <v>204</v>
      </c>
      <c r="D33" s="80">
        <v>240</v>
      </c>
      <c r="E33" s="80" t="s">
        <v>37</v>
      </c>
      <c r="F33" s="81">
        <f>F34</f>
        <v>1547.7909999999999</v>
      </c>
      <c r="G33" s="81">
        <f>'Ведомтсвенная структура'!H133</f>
        <v>952.1</v>
      </c>
      <c r="H33" s="81">
        <f>'Ведомтсвенная структура'!I133</f>
        <v>952.1</v>
      </c>
    </row>
    <row r="34" spans="1:8" ht="90">
      <c r="A34" s="71">
        <f t="shared" si="0"/>
        <v>39</v>
      </c>
      <c r="B34" s="146" t="s">
        <v>236</v>
      </c>
      <c r="C34" s="73" t="s">
        <v>204</v>
      </c>
      <c r="D34" s="73"/>
      <c r="E34" s="73"/>
      <c r="F34" s="74">
        <f>F37+F35</f>
        <v>1547.7909999999999</v>
      </c>
      <c r="G34" s="74">
        <f>'Ведомтсвенная структура'!H133</f>
        <v>952.1</v>
      </c>
      <c r="H34" s="74">
        <f>H35+H37</f>
        <v>952.1</v>
      </c>
    </row>
    <row r="35" spans="1:8" ht="63.75">
      <c r="A35" s="71">
        <f t="shared" si="0"/>
        <v>40</v>
      </c>
      <c r="B35" s="89" t="s">
        <v>44</v>
      </c>
      <c r="C35" s="80" t="s">
        <v>204</v>
      </c>
      <c r="D35" s="80" t="s">
        <v>182</v>
      </c>
      <c r="E35" s="80"/>
      <c r="F35" s="81">
        <f>F36</f>
        <v>1067.7909999999999</v>
      </c>
      <c r="G35" s="81">
        <f>G36</f>
        <v>772.1</v>
      </c>
      <c r="H35" s="81">
        <f>H36</f>
        <v>772.1</v>
      </c>
    </row>
    <row r="36" spans="1:8" ht="24.75" customHeight="1">
      <c r="A36" s="71">
        <f t="shared" si="0"/>
        <v>41</v>
      </c>
      <c r="B36" s="93" t="s">
        <v>180</v>
      </c>
      <c r="C36" s="80" t="s">
        <v>204</v>
      </c>
      <c r="D36" s="80" t="s">
        <v>150</v>
      </c>
      <c r="E36" s="80"/>
      <c r="F36" s="81">
        <f>'Ведомтсвенная структура'!G134</f>
        <v>1067.7909999999999</v>
      </c>
      <c r="G36" s="81">
        <f>'Ведомтсвенная структура'!H134</f>
        <v>772.1</v>
      </c>
      <c r="H36" s="81">
        <f>'Ведомтсвенная структура'!I134</f>
        <v>772.1</v>
      </c>
    </row>
    <row r="37" spans="1:8" ht="30">
      <c r="A37" s="71">
        <f t="shared" si="0"/>
        <v>42</v>
      </c>
      <c r="B37" s="79" t="s">
        <v>48</v>
      </c>
      <c r="C37" s="80" t="s">
        <v>204</v>
      </c>
      <c r="D37" s="80">
        <v>200</v>
      </c>
      <c r="E37" s="80"/>
      <c r="F37" s="81">
        <f>F38</f>
        <v>480</v>
      </c>
      <c r="G37" s="81">
        <f t="shared" ref="G37:H39" si="4">G38</f>
        <v>180</v>
      </c>
      <c r="H37" s="81">
        <f t="shared" si="4"/>
        <v>180</v>
      </c>
    </row>
    <row r="38" spans="1:8" ht="45">
      <c r="A38" s="71">
        <f t="shared" si="0"/>
        <v>43</v>
      </c>
      <c r="B38" s="79" t="s">
        <v>49</v>
      </c>
      <c r="C38" s="80" t="s">
        <v>204</v>
      </c>
      <c r="D38" s="80">
        <v>240</v>
      </c>
      <c r="E38" s="80"/>
      <c r="F38" s="81">
        <f>F39</f>
        <v>480</v>
      </c>
      <c r="G38" s="81">
        <f t="shared" si="4"/>
        <v>180</v>
      </c>
      <c r="H38" s="81">
        <f t="shared" si="4"/>
        <v>180</v>
      </c>
    </row>
    <row r="39" spans="1:8">
      <c r="A39" s="71">
        <f t="shared" si="0"/>
        <v>44</v>
      </c>
      <c r="B39" s="79" t="s">
        <v>53</v>
      </c>
      <c r="C39" s="80" t="s">
        <v>204</v>
      </c>
      <c r="D39" s="80">
        <v>240</v>
      </c>
      <c r="E39" s="80" t="s">
        <v>35</v>
      </c>
      <c r="F39" s="81">
        <f>F40</f>
        <v>480</v>
      </c>
      <c r="G39" s="81">
        <f t="shared" si="4"/>
        <v>180</v>
      </c>
      <c r="H39" s="81">
        <f t="shared" si="4"/>
        <v>180</v>
      </c>
    </row>
    <row r="40" spans="1:8">
      <c r="A40" s="71">
        <f t="shared" si="0"/>
        <v>45</v>
      </c>
      <c r="B40" s="82" t="s">
        <v>20</v>
      </c>
      <c r="C40" s="80" t="s">
        <v>204</v>
      </c>
      <c r="D40" s="80">
        <v>240</v>
      </c>
      <c r="E40" s="80" t="s">
        <v>37</v>
      </c>
      <c r="F40" s="81">
        <f>'Ведомтсвенная структура'!G137</f>
        <v>480</v>
      </c>
      <c r="G40" s="81">
        <f>'Ведомтсвенная структура'!H137</f>
        <v>180</v>
      </c>
      <c r="H40" s="81">
        <f>'Ведомтсвенная структура'!I137</f>
        <v>180</v>
      </c>
    </row>
    <row r="41" spans="1:8" ht="55.5" customHeight="1">
      <c r="A41" s="71">
        <f>54+1</f>
        <v>55</v>
      </c>
      <c r="B41" s="145" t="s">
        <v>306</v>
      </c>
      <c r="C41" s="80" t="s">
        <v>350</v>
      </c>
      <c r="D41" s="73"/>
      <c r="E41" s="73"/>
      <c r="F41" s="74">
        <f>F42</f>
        <v>0</v>
      </c>
      <c r="G41" s="81"/>
      <c r="H41" s="81"/>
    </row>
    <row r="42" spans="1:8" ht="30">
      <c r="A42" s="71">
        <f t="shared" si="0"/>
        <v>56</v>
      </c>
      <c r="B42" s="79" t="s">
        <v>48</v>
      </c>
      <c r="C42" s="80" t="s">
        <v>350</v>
      </c>
      <c r="D42" s="80">
        <v>200</v>
      </c>
      <c r="E42" s="80"/>
      <c r="F42" s="81">
        <f>F43</f>
        <v>0</v>
      </c>
      <c r="G42" s="81"/>
      <c r="H42" s="81"/>
    </row>
    <row r="43" spans="1:8" ht="45">
      <c r="A43" s="71">
        <f t="shared" si="0"/>
        <v>57</v>
      </c>
      <c r="B43" s="79" t="s">
        <v>49</v>
      </c>
      <c r="C43" s="80" t="s">
        <v>350</v>
      </c>
      <c r="D43" s="80">
        <v>240</v>
      </c>
      <c r="E43" s="80"/>
      <c r="F43" s="81">
        <v>0</v>
      </c>
      <c r="G43" s="81"/>
      <c r="H43" s="81"/>
    </row>
    <row r="44" spans="1:8">
      <c r="A44" s="71">
        <f t="shared" si="0"/>
        <v>58</v>
      </c>
      <c r="B44" s="79" t="s">
        <v>16</v>
      </c>
      <c r="C44" s="80" t="s">
        <v>350</v>
      </c>
      <c r="D44" s="80" t="s">
        <v>60</v>
      </c>
      <c r="E44" s="80" t="s">
        <v>33</v>
      </c>
      <c r="F44" s="81">
        <f>F45</f>
        <v>0</v>
      </c>
      <c r="G44" s="81"/>
      <c r="H44" s="81"/>
    </row>
    <row r="45" spans="1:8">
      <c r="A45" s="71">
        <f t="shared" si="0"/>
        <v>59</v>
      </c>
      <c r="B45" s="79" t="s">
        <v>17</v>
      </c>
      <c r="C45" s="80" t="s">
        <v>350</v>
      </c>
      <c r="D45" s="80">
        <v>240</v>
      </c>
      <c r="E45" s="80" t="s">
        <v>34</v>
      </c>
      <c r="F45" s="81">
        <v>0</v>
      </c>
      <c r="G45" s="81"/>
      <c r="H45" s="81"/>
    </row>
    <row r="46" spans="1:8" ht="60">
      <c r="A46" s="71">
        <f t="shared" si="0"/>
        <v>60</v>
      </c>
      <c r="B46" s="79" t="s">
        <v>322</v>
      </c>
      <c r="C46" s="80" t="s">
        <v>351</v>
      </c>
      <c r="D46" s="80"/>
      <c r="E46" s="80"/>
      <c r="F46" s="81">
        <f>F47</f>
        <v>0</v>
      </c>
      <c r="G46" s="81"/>
      <c r="H46" s="81"/>
    </row>
    <row r="47" spans="1:8">
      <c r="A47" s="71">
        <f t="shared" si="0"/>
        <v>61</v>
      </c>
      <c r="B47" s="98" t="s">
        <v>211</v>
      </c>
      <c r="C47" s="80" t="s">
        <v>351</v>
      </c>
      <c r="D47" s="80" t="s">
        <v>317</v>
      </c>
      <c r="E47" s="80"/>
      <c r="F47" s="81">
        <f>F48</f>
        <v>0</v>
      </c>
      <c r="G47" s="81"/>
      <c r="H47" s="81"/>
    </row>
    <row r="48" spans="1:8">
      <c r="A48" s="71">
        <f t="shared" si="0"/>
        <v>62</v>
      </c>
      <c r="B48" s="14" t="s">
        <v>0</v>
      </c>
      <c r="C48" s="80" t="s">
        <v>351</v>
      </c>
      <c r="D48" s="80" t="s">
        <v>241</v>
      </c>
      <c r="E48" s="80"/>
      <c r="F48" s="81">
        <f>F49</f>
        <v>0</v>
      </c>
      <c r="G48" s="81"/>
      <c r="H48" s="81"/>
    </row>
    <row r="49" spans="1:8">
      <c r="A49" s="71">
        <f t="shared" si="0"/>
        <v>63</v>
      </c>
      <c r="B49" s="79" t="s">
        <v>16</v>
      </c>
      <c r="C49" s="80" t="s">
        <v>351</v>
      </c>
      <c r="D49" s="80" t="s">
        <v>241</v>
      </c>
      <c r="E49" s="80" t="s">
        <v>33</v>
      </c>
      <c r="F49" s="81">
        <f>F50</f>
        <v>0</v>
      </c>
      <c r="G49" s="81"/>
      <c r="H49" s="81"/>
    </row>
    <row r="50" spans="1:8">
      <c r="A50" s="71">
        <f t="shared" si="0"/>
        <v>64</v>
      </c>
      <c r="B50" s="79" t="s">
        <v>17</v>
      </c>
      <c r="C50" s="80" t="s">
        <v>351</v>
      </c>
      <c r="D50" s="80" t="s">
        <v>241</v>
      </c>
      <c r="E50" s="80" t="s">
        <v>34</v>
      </c>
      <c r="F50" s="81">
        <f>'Ведомтсвенная структура'!G105</f>
        <v>0</v>
      </c>
      <c r="G50" s="81"/>
      <c r="H50" s="81"/>
    </row>
    <row r="51" spans="1:8" ht="116.25" customHeight="1">
      <c r="A51" s="71" t="e">
        <f>#REF!+1</f>
        <v>#REF!</v>
      </c>
      <c r="B51" s="79" t="s">
        <v>89</v>
      </c>
      <c r="C51" s="80" t="s">
        <v>201</v>
      </c>
      <c r="D51" s="80"/>
      <c r="E51" s="80"/>
      <c r="F51" s="81">
        <f>F52</f>
        <v>400</v>
      </c>
      <c r="G51" s="81">
        <f t="shared" ref="G51:H54" si="5">G52</f>
        <v>100</v>
      </c>
      <c r="H51" s="81">
        <f>H52</f>
        <v>100</v>
      </c>
    </row>
    <row r="52" spans="1:8" ht="30">
      <c r="A52" s="71" t="e">
        <f t="shared" ref="A52:A89" si="6">A51+1</f>
        <v>#REF!</v>
      </c>
      <c r="B52" s="79" t="s">
        <v>48</v>
      </c>
      <c r="C52" s="80" t="s">
        <v>201</v>
      </c>
      <c r="D52" s="80">
        <v>200</v>
      </c>
      <c r="E52" s="80"/>
      <c r="F52" s="81">
        <f>F53</f>
        <v>400</v>
      </c>
      <c r="G52" s="81">
        <f t="shared" si="5"/>
        <v>100</v>
      </c>
      <c r="H52" s="81">
        <f t="shared" si="5"/>
        <v>100</v>
      </c>
    </row>
    <row r="53" spans="1:8" ht="45">
      <c r="A53" s="71" t="e">
        <f t="shared" si="6"/>
        <v>#REF!</v>
      </c>
      <c r="B53" s="79" t="s">
        <v>49</v>
      </c>
      <c r="C53" s="80" t="s">
        <v>201</v>
      </c>
      <c r="D53" s="80">
        <v>240</v>
      </c>
      <c r="E53" s="80"/>
      <c r="F53" s="81">
        <f>F54</f>
        <v>400</v>
      </c>
      <c r="G53" s="81">
        <f t="shared" si="5"/>
        <v>100</v>
      </c>
      <c r="H53" s="81">
        <f t="shared" si="5"/>
        <v>100</v>
      </c>
    </row>
    <row r="54" spans="1:8">
      <c r="A54" s="71" t="e">
        <f t="shared" si="6"/>
        <v>#REF!</v>
      </c>
      <c r="B54" s="79" t="s">
        <v>53</v>
      </c>
      <c r="C54" s="80" t="s">
        <v>201</v>
      </c>
      <c r="D54" s="80" t="s">
        <v>60</v>
      </c>
      <c r="E54" s="80" t="s">
        <v>35</v>
      </c>
      <c r="F54" s="81">
        <f>F55</f>
        <v>400</v>
      </c>
      <c r="G54" s="81">
        <f t="shared" si="5"/>
        <v>100</v>
      </c>
      <c r="H54" s="81">
        <f t="shared" si="5"/>
        <v>100</v>
      </c>
    </row>
    <row r="55" spans="1:8">
      <c r="A55" s="71" t="e">
        <f t="shared" si="6"/>
        <v>#REF!</v>
      </c>
      <c r="B55" s="79" t="s">
        <v>57</v>
      </c>
      <c r="C55" s="80" t="s">
        <v>201</v>
      </c>
      <c r="D55" s="80">
        <v>240</v>
      </c>
      <c r="E55" s="80" t="s">
        <v>36</v>
      </c>
      <c r="F55" s="81">
        <f>'Ведомтсвенная структура'!G123</f>
        <v>400</v>
      </c>
      <c r="G55" s="81">
        <f>'Ведомтсвенная структура'!H123</f>
        <v>100</v>
      </c>
      <c r="H55" s="81">
        <f>'Ведомтсвенная структура'!I123</f>
        <v>100</v>
      </c>
    </row>
    <row r="56" spans="1:8" ht="42.75">
      <c r="A56" s="71" t="e">
        <f t="shared" si="6"/>
        <v>#REF!</v>
      </c>
      <c r="B56" s="72" t="s">
        <v>80</v>
      </c>
      <c r="C56" s="73" t="s">
        <v>191</v>
      </c>
      <c r="D56" s="80"/>
      <c r="E56" s="80"/>
      <c r="F56" s="74">
        <f t="shared" ref="F56:H58" si="7">F57</f>
        <v>300</v>
      </c>
      <c r="G56" s="81">
        <f t="shared" si="7"/>
        <v>300</v>
      </c>
      <c r="H56" s="81">
        <f t="shared" si="7"/>
        <v>300</v>
      </c>
    </row>
    <row r="57" spans="1:8" ht="120">
      <c r="A57" s="71" t="e">
        <f t="shared" si="6"/>
        <v>#REF!</v>
      </c>
      <c r="B57" s="79" t="s">
        <v>81</v>
      </c>
      <c r="C57" s="80" t="s">
        <v>192</v>
      </c>
      <c r="D57" s="80"/>
      <c r="E57" s="80"/>
      <c r="F57" s="81">
        <f t="shared" si="7"/>
        <v>300</v>
      </c>
      <c r="G57" s="81">
        <f t="shared" si="7"/>
        <v>300</v>
      </c>
      <c r="H57" s="81">
        <f t="shared" si="7"/>
        <v>300</v>
      </c>
    </row>
    <row r="58" spans="1:8" ht="30">
      <c r="A58" s="71" t="e">
        <f t="shared" si="6"/>
        <v>#REF!</v>
      </c>
      <c r="B58" s="79" t="s">
        <v>48</v>
      </c>
      <c r="C58" s="80" t="s">
        <v>192</v>
      </c>
      <c r="D58" s="80" t="s">
        <v>59</v>
      </c>
      <c r="E58" s="80"/>
      <c r="F58" s="81">
        <f t="shared" si="7"/>
        <v>300</v>
      </c>
      <c r="G58" s="81">
        <f t="shared" si="7"/>
        <v>300</v>
      </c>
      <c r="H58" s="81">
        <f t="shared" si="7"/>
        <v>300</v>
      </c>
    </row>
    <row r="59" spans="1:8" ht="45">
      <c r="A59" s="71" t="e">
        <f t="shared" si="6"/>
        <v>#REF!</v>
      </c>
      <c r="B59" s="79" t="s">
        <v>49</v>
      </c>
      <c r="C59" s="80" t="s">
        <v>192</v>
      </c>
      <c r="D59" s="80" t="s">
        <v>60</v>
      </c>
      <c r="E59" s="80"/>
      <c r="F59" s="81">
        <f>'Ведомтсвенная структура'!G56</f>
        <v>300</v>
      </c>
      <c r="G59" s="81">
        <f>G60</f>
        <v>300</v>
      </c>
      <c r="H59" s="81">
        <f>H60</f>
        <v>300</v>
      </c>
    </row>
    <row r="60" spans="1:8">
      <c r="A60" s="71" t="e">
        <f t="shared" si="6"/>
        <v>#REF!</v>
      </c>
      <c r="B60" s="79" t="s">
        <v>7</v>
      </c>
      <c r="C60" s="80" t="s">
        <v>192</v>
      </c>
      <c r="D60" s="80" t="s">
        <v>60</v>
      </c>
      <c r="E60" s="80" t="s">
        <v>25</v>
      </c>
      <c r="F60" s="81">
        <f>F61</f>
        <v>300</v>
      </c>
      <c r="G60" s="81">
        <f>G61</f>
        <v>300</v>
      </c>
      <c r="H60" s="81">
        <f>H61</f>
        <v>300</v>
      </c>
    </row>
    <row r="61" spans="1:8">
      <c r="A61" s="71" t="e">
        <f t="shared" si="6"/>
        <v>#REF!</v>
      </c>
      <c r="B61" s="79" t="s">
        <v>78</v>
      </c>
      <c r="C61" s="80" t="s">
        <v>192</v>
      </c>
      <c r="D61" s="80" t="s">
        <v>60</v>
      </c>
      <c r="E61" s="80" t="s">
        <v>72</v>
      </c>
      <c r="F61" s="81">
        <f>'Ведомтсвенная структура'!G56</f>
        <v>300</v>
      </c>
      <c r="G61" s="81">
        <f>'Ведомтсвенная структура'!H60</f>
        <v>300</v>
      </c>
      <c r="H61" s="81">
        <f>'Ведомтсвенная структура'!I60</f>
        <v>300</v>
      </c>
    </row>
    <row r="62" spans="1:8">
      <c r="A62" s="71" t="e">
        <f t="shared" si="6"/>
        <v>#REF!</v>
      </c>
      <c r="B62" s="72" t="s">
        <v>170</v>
      </c>
      <c r="C62" s="73" t="s">
        <v>194</v>
      </c>
      <c r="D62" s="73"/>
      <c r="E62" s="73"/>
      <c r="F62" s="74">
        <f>F63+F68</f>
        <v>45</v>
      </c>
      <c r="G62" s="74">
        <f>G63+G68</f>
        <v>45</v>
      </c>
      <c r="H62" s="74">
        <f>H64+H68</f>
        <v>45</v>
      </c>
    </row>
    <row r="63" spans="1:8" ht="107.25" customHeight="1">
      <c r="A63" s="71">
        <f>92+1</f>
        <v>93</v>
      </c>
      <c r="B63" s="75" t="s">
        <v>169</v>
      </c>
      <c r="C63" s="76" t="s">
        <v>205</v>
      </c>
      <c r="D63" s="76"/>
      <c r="E63" s="76"/>
      <c r="F63" s="77">
        <f>F64</f>
        <v>5</v>
      </c>
      <c r="G63" s="77">
        <f t="shared" ref="G63:H66" si="8">G64</f>
        <v>5</v>
      </c>
      <c r="H63" s="77">
        <f t="shared" si="8"/>
        <v>5</v>
      </c>
    </row>
    <row r="64" spans="1:8" ht="30">
      <c r="A64" s="71">
        <f t="shared" si="6"/>
        <v>94</v>
      </c>
      <c r="B64" s="79" t="s">
        <v>48</v>
      </c>
      <c r="C64" s="80" t="s">
        <v>195</v>
      </c>
      <c r="D64" s="80">
        <v>200</v>
      </c>
      <c r="E64" s="80"/>
      <c r="F64" s="81">
        <f>F65</f>
        <v>5</v>
      </c>
      <c r="G64" s="81">
        <f t="shared" si="8"/>
        <v>5</v>
      </c>
      <c r="H64" s="81">
        <f t="shared" si="8"/>
        <v>5</v>
      </c>
    </row>
    <row r="65" spans="1:8" ht="30.75" customHeight="1">
      <c r="A65" s="71">
        <f t="shared" si="6"/>
        <v>95</v>
      </c>
      <c r="B65" s="79" t="s">
        <v>49</v>
      </c>
      <c r="C65" s="80" t="s">
        <v>195</v>
      </c>
      <c r="D65" s="80">
        <v>240</v>
      </c>
      <c r="E65" s="80"/>
      <c r="F65" s="81">
        <f>F66</f>
        <v>5</v>
      </c>
      <c r="G65" s="81">
        <f t="shared" si="8"/>
        <v>5</v>
      </c>
      <c r="H65" s="81">
        <f t="shared" si="8"/>
        <v>5</v>
      </c>
    </row>
    <row r="66" spans="1:8" ht="30">
      <c r="A66" s="71">
        <f t="shared" si="6"/>
        <v>96</v>
      </c>
      <c r="B66" s="79" t="s">
        <v>13</v>
      </c>
      <c r="C66" s="80" t="s">
        <v>195</v>
      </c>
      <c r="D66" s="80">
        <v>240</v>
      </c>
      <c r="E66" s="80" t="s">
        <v>31</v>
      </c>
      <c r="F66" s="81">
        <f>F67</f>
        <v>5</v>
      </c>
      <c r="G66" s="81">
        <f t="shared" si="8"/>
        <v>5</v>
      </c>
      <c r="H66" s="81">
        <f t="shared" si="8"/>
        <v>5</v>
      </c>
    </row>
    <row r="67" spans="1:8" ht="45">
      <c r="A67" s="71">
        <f t="shared" si="6"/>
        <v>97</v>
      </c>
      <c r="B67" s="79" t="s">
        <v>14</v>
      </c>
      <c r="C67" s="80" t="s">
        <v>195</v>
      </c>
      <c r="D67" s="80">
        <v>240</v>
      </c>
      <c r="E67" s="80" t="s">
        <v>32</v>
      </c>
      <c r="F67" s="81">
        <f>'Ведомтсвенная структура'!G79</f>
        <v>5</v>
      </c>
      <c r="G67" s="81">
        <f>'Ведомтсвенная структура'!H79</f>
        <v>5</v>
      </c>
      <c r="H67" s="81">
        <f>'Ведомтсвенная структура'!I79</f>
        <v>5</v>
      </c>
    </row>
    <row r="68" spans="1:8" ht="90">
      <c r="A68" s="71">
        <f t="shared" si="6"/>
        <v>98</v>
      </c>
      <c r="B68" s="75" t="s">
        <v>168</v>
      </c>
      <c r="C68" s="76" t="s">
        <v>196</v>
      </c>
      <c r="D68" s="76"/>
      <c r="E68" s="76"/>
      <c r="F68" s="77">
        <f>F69</f>
        <v>40</v>
      </c>
      <c r="G68" s="77">
        <f t="shared" ref="G68:H71" si="9">G69</f>
        <v>40</v>
      </c>
      <c r="H68" s="77">
        <f t="shared" si="9"/>
        <v>40</v>
      </c>
    </row>
    <row r="69" spans="1:8" ht="30">
      <c r="A69" s="71">
        <f t="shared" si="6"/>
        <v>99</v>
      </c>
      <c r="B69" s="79" t="s">
        <v>48</v>
      </c>
      <c r="C69" s="80" t="s">
        <v>196</v>
      </c>
      <c r="D69" s="80">
        <v>200</v>
      </c>
      <c r="E69" s="80"/>
      <c r="F69" s="81">
        <f>F70</f>
        <v>40</v>
      </c>
      <c r="G69" s="81">
        <f t="shared" si="9"/>
        <v>40</v>
      </c>
      <c r="H69" s="81">
        <f t="shared" si="9"/>
        <v>40</v>
      </c>
    </row>
    <row r="70" spans="1:8" ht="30.75" customHeight="1">
      <c r="A70" s="71">
        <f t="shared" si="6"/>
        <v>100</v>
      </c>
      <c r="B70" s="79" t="s">
        <v>49</v>
      </c>
      <c r="C70" s="80" t="s">
        <v>196</v>
      </c>
      <c r="D70" s="80">
        <v>240</v>
      </c>
      <c r="E70" s="80"/>
      <c r="F70" s="81">
        <f>F71</f>
        <v>40</v>
      </c>
      <c r="G70" s="81">
        <f t="shared" si="9"/>
        <v>40</v>
      </c>
      <c r="H70" s="81">
        <f t="shared" si="9"/>
        <v>40</v>
      </c>
    </row>
    <row r="71" spans="1:8" ht="30">
      <c r="A71" s="71">
        <f t="shared" si="6"/>
        <v>101</v>
      </c>
      <c r="B71" s="79" t="s">
        <v>13</v>
      </c>
      <c r="C71" s="80" t="s">
        <v>196</v>
      </c>
      <c r="D71" s="80">
        <v>240</v>
      </c>
      <c r="E71" s="80" t="s">
        <v>31</v>
      </c>
      <c r="F71" s="81">
        <f>F72</f>
        <v>40</v>
      </c>
      <c r="G71" s="81">
        <f t="shared" si="9"/>
        <v>40</v>
      </c>
      <c r="H71" s="81">
        <f t="shared" si="9"/>
        <v>40</v>
      </c>
    </row>
    <row r="72" spans="1:8">
      <c r="A72" s="71">
        <f t="shared" si="6"/>
        <v>102</v>
      </c>
      <c r="B72" s="84" t="s">
        <v>15</v>
      </c>
      <c r="C72" s="85" t="s">
        <v>196</v>
      </c>
      <c r="D72" s="85">
        <v>240</v>
      </c>
      <c r="E72" s="85" t="s">
        <v>32</v>
      </c>
      <c r="F72" s="86">
        <f>'Ведомтсвенная структура'!G82</f>
        <v>40</v>
      </c>
      <c r="G72" s="86">
        <f>'Ведомтсвенная структура'!H82</f>
        <v>40</v>
      </c>
      <c r="H72" s="86">
        <f>'Ведомтсвенная структура'!I82</f>
        <v>40</v>
      </c>
    </row>
    <row r="73" spans="1:8" ht="15.75">
      <c r="A73" s="71">
        <f t="shared" si="6"/>
        <v>103</v>
      </c>
      <c r="B73" s="88" t="s">
        <v>58</v>
      </c>
      <c r="C73" s="73" t="s">
        <v>206</v>
      </c>
      <c r="D73" s="73"/>
      <c r="E73" s="73"/>
      <c r="F73" s="74">
        <f t="shared" ref="F73:H74" si="10">F74</f>
        <v>16802.648000000001</v>
      </c>
      <c r="G73" s="74">
        <f t="shared" si="10"/>
        <v>14806.146000000001</v>
      </c>
      <c r="H73" s="74">
        <f t="shared" si="10"/>
        <v>13541.045999999998</v>
      </c>
    </row>
    <row r="74" spans="1:8" ht="30">
      <c r="A74" s="71">
        <f t="shared" si="6"/>
        <v>104</v>
      </c>
      <c r="B74" s="79" t="s">
        <v>46</v>
      </c>
      <c r="C74" s="80" t="s">
        <v>183</v>
      </c>
      <c r="D74" s="76"/>
      <c r="E74" s="76"/>
      <c r="F74" s="81">
        <f t="shared" si="10"/>
        <v>16802.648000000001</v>
      </c>
      <c r="G74" s="81">
        <f t="shared" si="10"/>
        <v>14806.146000000001</v>
      </c>
      <c r="H74" s="81">
        <f t="shared" si="10"/>
        <v>13541.045999999998</v>
      </c>
    </row>
    <row r="75" spans="1:8" ht="25.5">
      <c r="A75" s="71">
        <f t="shared" si="6"/>
        <v>105</v>
      </c>
      <c r="B75" s="89" t="s">
        <v>75</v>
      </c>
      <c r="C75" s="80" t="s">
        <v>184</v>
      </c>
      <c r="D75" s="80"/>
      <c r="E75" s="80"/>
      <c r="F75" s="81">
        <f>F76+F85+F98+F103+F112+F124+F129+F134+F139+F144+F90+F95+F111</f>
        <v>16802.648000000001</v>
      </c>
      <c r="G75" s="81">
        <f>G76+G85+G98+G103+G112+G124+G129+G139+G95</f>
        <v>14806.146000000001</v>
      </c>
      <c r="H75" s="81">
        <f>H76+H85+H98+H103+H112+H124+H129+H139+H95</f>
        <v>13541.045999999998</v>
      </c>
    </row>
    <row r="76" spans="1:8" ht="38.25">
      <c r="A76" s="71">
        <f>105+1</f>
        <v>106</v>
      </c>
      <c r="B76" s="90" t="s">
        <v>83</v>
      </c>
      <c r="C76" s="80" t="s">
        <v>193</v>
      </c>
      <c r="D76" s="80"/>
      <c r="E76" s="80"/>
      <c r="F76" s="81">
        <f>F77+F81</f>
        <v>695</v>
      </c>
      <c r="G76" s="81">
        <f>G77+G81</f>
        <v>765.1</v>
      </c>
      <c r="H76" s="81">
        <f>H77+H81</f>
        <v>0</v>
      </c>
    </row>
    <row r="77" spans="1:8" ht="57.75" customHeight="1">
      <c r="A77" s="71">
        <f t="shared" si="6"/>
        <v>107</v>
      </c>
      <c r="B77" s="89" t="s">
        <v>44</v>
      </c>
      <c r="C77" s="80" t="s">
        <v>193</v>
      </c>
      <c r="D77" s="80">
        <v>100</v>
      </c>
      <c r="E77" s="80"/>
      <c r="F77" s="91">
        <f>F78</f>
        <v>551.95799999999997</v>
      </c>
      <c r="G77" s="91">
        <f t="shared" ref="G77:H79" si="11">G78</f>
        <v>765.1</v>
      </c>
      <c r="H77" s="91">
        <f t="shared" si="11"/>
        <v>0</v>
      </c>
    </row>
    <row r="78" spans="1:8" ht="25.5">
      <c r="A78" s="71">
        <f t="shared" si="6"/>
        <v>108</v>
      </c>
      <c r="B78" s="89" t="s">
        <v>47</v>
      </c>
      <c r="C78" s="80" t="s">
        <v>193</v>
      </c>
      <c r="D78" s="80">
        <v>120</v>
      </c>
      <c r="E78" s="80"/>
      <c r="F78" s="91">
        <f>F79</f>
        <v>551.95799999999997</v>
      </c>
      <c r="G78" s="91">
        <f t="shared" si="11"/>
        <v>765.1</v>
      </c>
      <c r="H78" s="91">
        <f t="shared" si="11"/>
        <v>0</v>
      </c>
    </row>
    <row r="79" spans="1:8">
      <c r="A79" s="71">
        <f t="shared" si="6"/>
        <v>109</v>
      </c>
      <c r="B79" s="89" t="s">
        <v>11</v>
      </c>
      <c r="C79" s="80" t="s">
        <v>193</v>
      </c>
      <c r="D79" s="80">
        <v>120</v>
      </c>
      <c r="E79" s="80" t="s">
        <v>29</v>
      </c>
      <c r="F79" s="91">
        <f>F80</f>
        <v>551.95799999999997</v>
      </c>
      <c r="G79" s="91">
        <f t="shared" si="11"/>
        <v>765.1</v>
      </c>
      <c r="H79" s="91">
        <f t="shared" si="11"/>
        <v>0</v>
      </c>
    </row>
    <row r="80" spans="1:8">
      <c r="A80" s="71">
        <f t="shared" si="6"/>
        <v>110</v>
      </c>
      <c r="B80" s="87" t="s">
        <v>52</v>
      </c>
      <c r="C80" s="80" t="s">
        <v>193</v>
      </c>
      <c r="D80" s="80">
        <v>120</v>
      </c>
      <c r="E80" s="80" t="s">
        <v>30</v>
      </c>
      <c r="F80" s="91">
        <f>'Ведомтсвенная структура'!G70</f>
        <v>551.95799999999997</v>
      </c>
      <c r="G80" s="91">
        <f>'Ведомтсвенная структура'!H70</f>
        <v>765.1</v>
      </c>
      <c r="H80" s="91">
        <f>'Ведомтсвенная структура'!I70</f>
        <v>0</v>
      </c>
    </row>
    <row r="81" spans="1:8" ht="25.5">
      <c r="A81" s="71">
        <f t="shared" si="6"/>
        <v>111</v>
      </c>
      <c r="B81" s="89" t="s">
        <v>48</v>
      </c>
      <c r="C81" s="80" t="s">
        <v>193</v>
      </c>
      <c r="D81" s="80">
        <v>200</v>
      </c>
      <c r="E81" s="80"/>
      <c r="F81" s="91">
        <f>F82</f>
        <v>143.042</v>
      </c>
      <c r="G81" s="91">
        <f t="shared" ref="G81:H83" si="12">G82</f>
        <v>0</v>
      </c>
      <c r="H81" s="91">
        <f t="shared" si="12"/>
        <v>0</v>
      </c>
    </row>
    <row r="82" spans="1:8" ht="25.5">
      <c r="A82" s="71">
        <f t="shared" si="6"/>
        <v>112</v>
      </c>
      <c r="B82" s="89" t="s">
        <v>49</v>
      </c>
      <c r="C82" s="80" t="s">
        <v>193</v>
      </c>
      <c r="D82" s="80">
        <v>240</v>
      </c>
      <c r="E82" s="80"/>
      <c r="F82" s="91">
        <f>F83</f>
        <v>143.042</v>
      </c>
      <c r="G82" s="91">
        <f t="shared" si="12"/>
        <v>0</v>
      </c>
      <c r="H82" s="91">
        <f t="shared" si="12"/>
        <v>0</v>
      </c>
    </row>
    <row r="83" spans="1:8">
      <c r="A83" s="71">
        <f t="shared" si="6"/>
        <v>113</v>
      </c>
      <c r="B83" s="89" t="s">
        <v>11</v>
      </c>
      <c r="C83" s="80" t="s">
        <v>193</v>
      </c>
      <c r="D83" s="80">
        <v>240</v>
      </c>
      <c r="E83" s="80" t="s">
        <v>29</v>
      </c>
      <c r="F83" s="91">
        <f>F84</f>
        <v>143.042</v>
      </c>
      <c r="G83" s="91">
        <f t="shared" si="12"/>
        <v>0</v>
      </c>
      <c r="H83" s="91">
        <f t="shared" si="12"/>
        <v>0</v>
      </c>
    </row>
    <row r="84" spans="1:8">
      <c r="A84" s="71">
        <f t="shared" si="6"/>
        <v>114</v>
      </c>
      <c r="B84" s="87" t="s">
        <v>52</v>
      </c>
      <c r="C84" s="80" t="s">
        <v>193</v>
      </c>
      <c r="D84" s="80">
        <v>240</v>
      </c>
      <c r="E84" s="80" t="s">
        <v>30</v>
      </c>
      <c r="F84" s="91">
        <f>'Ведомтсвенная структура'!G71</f>
        <v>143.042</v>
      </c>
      <c r="G84" s="91"/>
      <c r="H84" s="91">
        <f>'Ведомтсвенная структура'!I72</f>
        <v>0</v>
      </c>
    </row>
    <row r="85" spans="1:8" ht="38.25" customHeight="1">
      <c r="A85" s="71">
        <f t="shared" si="6"/>
        <v>115</v>
      </c>
      <c r="B85" s="92" t="s">
        <v>171</v>
      </c>
      <c r="C85" s="80" t="s">
        <v>187</v>
      </c>
      <c r="D85" s="80"/>
      <c r="E85" s="80"/>
      <c r="F85" s="91">
        <f>F86</f>
        <v>27.7</v>
      </c>
      <c r="G85" s="91">
        <f t="shared" ref="G85:H88" si="13">G86</f>
        <v>27.7</v>
      </c>
      <c r="H85" s="91">
        <f t="shared" si="13"/>
        <v>27.7</v>
      </c>
    </row>
    <row r="86" spans="1:8" ht="25.5">
      <c r="A86" s="71">
        <f t="shared" si="6"/>
        <v>116</v>
      </c>
      <c r="B86" s="89" t="s">
        <v>48</v>
      </c>
      <c r="C86" s="80" t="s">
        <v>187</v>
      </c>
      <c r="D86" s="80">
        <v>200</v>
      </c>
      <c r="E86" s="80"/>
      <c r="F86" s="91">
        <f>F87</f>
        <v>27.7</v>
      </c>
      <c r="G86" s="91">
        <f t="shared" si="13"/>
        <v>27.7</v>
      </c>
      <c r="H86" s="91">
        <f t="shared" si="13"/>
        <v>27.7</v>
      </c>
    </row>
    <row r="87" spans="1:8" ht="25.5">
      <c r="A87" s="71">
        <f t="shared" si="6"/>
        <v>117</v>
      </c>
      <c r="B87" s="89" t="s">
        <v>49</v>
      </c>
      <c r="C87" s="80" t="s">
        <v>187</v>
      </c>
      <c r="D87" s="80">
        <v>240</v>
      </c>
      <c r="E87" s="80"/>
      <c r="F87" s="91">
        <f>F88</f>
        <v>27.7</v>
      </c>
      <c r="G87" s="91">
        <f t="shared" si="13"/>
        <v>27.7</v>
      </c>
      <c r="H87" s="91">
        <f t="shared" si="13"/>
        <v>27.7</v>
      </c>
    </row>
    <row r="88" spans="1:8">
      <c r="A88" s="71">
        <f t="shared" si="6"/>
        <v>118</v>
      </c>
      <c r="B88" s="89" t="s">
        <v>7</v>
      </c>
      <c r="C88" s="80" t="s">
        <v>187</v>
      </c>
      <c r="D88" s="80">
        <v>240</v>
      </c>
      <c r="E88" s="80" t="s">
        <v>25</v>
      </c>
      <c r="F88" s="91">
        <f>F89</f>
        <v>27.7</v>
      </c>
      <c r="G88" s="91">
        <f t="shared" si="13"/>
        <v>27.7</v>
      </c>
      <c r="H88" s="91">
        <f t="shared" si="13"/>
        <v>27.7</v>
      </c>
    </row>
    <row r="89" spans="1:8" ht="38.25">
      <c r="A89" s="71">
        <f t="shared" si="6"/>
        <v>119</v>
      </c>
      <c r="B89" s="89" t="s">
        <v>9</v>
      </c>
      <c r="C89" s="80" t="s">
        <v>187</v>
      </c>
      <c r="D89" s="80">
        <v>240</v>
      </c>
      <c r="E89" s="80" t="s">
        <v>27</v>
      </c>
      <c r="F89" s="91">
        <f>'Ведомтсвенная структура'!G25</f>
        <v>27.7</v>
      </c>
      <c r="G89" s="91">
        <f>'Ведомтсвенная структура'!H25</f>
        <v>27.7</v>
      </c>
      <c r="H89" s="91">
        <f>'Ведомтсвенная структура'!I25</f>
        <v>27.7</v>
      </c>
    </row>
    <row r="90" spans="1:8" ht="51">
      <c r="A90" s="71">
        <f t="shared" ref="A90:A146" si="14">A89+1</f>
        <v>120</v>
      </c>
      <c r="B90" s="90" t="s">
        <v>319</v>
      </c>
      <c r="C90" s="73" t="s">
        <v>320</v>
      </c>
      <c r="D90" s="142"/>
      <c r="E90" s="142"/>
      <c r="F90" s="74">
        <f>F91</f>
        <v>0</v>
      </c>
      <c r="G90" s="91"/>
      <c r="H90" s="91"/>
    </row>
    <row r="91" spans="1:8" ht="25.5">
      <c r="A91" s="71">
        <f t="shared" si="14"/>
        <v>121</v>
      </c>
      <c r="B91" s="89" t="s">
        <v>48</v>
      </c>
      <c r="C91" s="80" t="s">
        <v>320</v>
      </c>
      <c r="D91" s="80">
        <v>200</v>
      </c>
      <c r="E91" s="80"/>
      <c r="F91" s="81">
        <f>F92</f>
        <v>0</v>
      </c>
      <c r="G91" s="91"/>
      <c r="H91" s="91"/>
    </row>
    <row r="92" spans="1:8" ht="25.5">
      <c r="A92" s="71">
        <f t="shared" si="14"/>
        <v>122</v>
      </c>
      <c r="B92" s="89" t="s">
        <v>49</v>
      </c>
      <c r="C92" s="80" t="s">
        <v>320</v>
      </c>
      <c r="D92" s="80">
        <v>240</v>
      </c>
      <c r="E92" s="80"/>
      <c r="F92" s="81">
        <f>F93</f>
        <v>0</v>
      </c>
      <c r="G92" s="91"/>
      <c r="H92" s="91"/>
    </row>
    <row r="93" spans="1:8">
      <c r="A93" s="71">
        <f t="shared" si="14"/>
        <v>123</v>
      </c>
      <c r="B93" s="87" t="s">
        <v>308</v>
      </c>
      <c r="C93" s="80" t="s">
        <v>320</v>
      </c>
      <c r="D93" s="80">
        <v>240</v>
      </c>
      <c r="E93" s="80" t="s">
        <v>309</v>
      </c>
      <c r="F93" s="81">
        <f>F94</f>
        <v>0</v>
      </c>
      <c r="G93" s="91"/>
      <c r="H93" s="91"/>
    </row>
    <row r="94" spans="1:8">
      <c r="A94" s="71">
        <f t="shared" si="14"/>
        <v>124</v>
      </c>
      <c r="B94" s="87" t="s">
        <v>310</v>
      </c>
      <c r="C94" s="80" t="s">
        <v>320</v>
      </c>
      <c r="D94" s="80">
        <v>240</v>
      </c>
      <c r="E94" s="80" t="s">
        <v>311</v>
      </c>
      <c r="F94" s="81">
        <v>0</v>
      </c>
      <c r="G94" s="91"/>
      <c r="H94" s="91"/>
    </row>
    <row r="95" spans="1:8" ht="38.25">
      <c r="A95" s="71">
        <f t="shared" si="14"/>
        <v>125</v>
      </c>
      <c r="B95" s="18" t="s">
        <v>301</v>
      </c>
      <c r="C95" s="147" t="s">
        <v>302</v>
      </c>
      <c r="D95" s="73"/>
      <c r="E95" s="73"/>
      <c r="F95" s="81">
        <f t="shared" ref="F95:H96" si="15">F96</f>
        <v>45.2</v>
      </c>
      <c r="G95" s="91">
        <f t="shared" si="15"/>
        <v>45.2</v>
      </c>
      <c r="H95" s="91">
        <f t="shared" si="15"/>
        <v>45.2</v>
      </c>
    </row>
    <row r="96" spans="1:8" ht="38.25">
      <c r="A96" s="71">
        <f t="shared" si="14"/>
        <v>126</v>
      </c>
      <c r="B96" s="99" t="s">
        <v>226</v>
      </c>
      <c r="C96" s="15" t="s">
        <v>302</v>
      </c>
      <c r="D96" s="80" t="s">
        <v>60</v>
      </c>
      <c r="E96" s="80" t="s">
        <v>25</v>
      </c>
      <c r="F96" s="81">
        <f t="shared" si="15"/>
        <v>45.2</v>
      </c>
      <c r="G96" s="91">
        <f t="shared" si="15"/>
        <v>45.2</v>
      </c>
      <c r="H96" s="91">
        <f t="shared" si="15"/>
        <v>45.2</v>
      </c>
    </row>
    <row r="97" spans="1:8">
      <c r="A97" s="71">
        <f t="shared" si="14"/>
        <v>127</v>
      </c>
      <c r="B97" s="89" t="s">
        <v>7</v>
      </c>
      <c r="C97" s="15" t="s">
        <v>302</v>
      </c>
      <c r="D97" s="80" t="s">
        <v>60</v>
      </c>
      <c r="E97" s="80" t="s">
        <v>227</v>
      </c>
      <c r="F97" s="81">
        <f>'Ведомтсвенная структура'!G40</f>
        <v>45.2</v>
      </c>
      <c r="G97" s="91">
        <v>45.2</v>
      </c>
      <c r="H97" s="91">
        <v>45.2</v>
      </c>
    </row>
    <row r="98" spans="1:8" ht="38.25">
      <c r="A98" s="71">
        <f>127+1</f>
        <v>128</v>
      </c>
      <c r="B98" s="92" t="s">
        <v>172</v>
      </c>
      <c r="C98" s="80" t="s">
        <v>189</v>
      </c>
      <c r="D98" s="76"/>
      <c r="E98" s="76"/>
      <c r="F98" s="77">
        <f>F99</f>
        <v>50</v>
      </c>
      <c r="G98" s="77">
        <f t="shared" ref="G98:H101" si="16">G99</f>
        <v>50</v>
      </c>
      <c r="H98" s="77">
        <f t="shared" si="16"/>
        <v>50</v>
      </c>
    </row>
    <row r="99" spans="1:8">
      <c r="A99" s="71">
        <f t="shared" si="14"/>
        <v>129</v>
      </c>
      <c r="B99" s="89" t="s">
        <v>50</v>
      </c>
      <c r="C99" s="80" t="s">
        <v>189</v>
      </c>
      <c r="D99" s="80">
        <v>800</v>
      </c>
      <c r="E99" s="80"/>
      <c r="F99" s="81">
        <f>F100</f>
        <v>50</v>
      </c>
      <c r="G99" s="81">
        <f t="shared" si="16"/>
        <v>50</v>
      </c>
      <c r="H99" s="81">
        <f t="shared" si="16"/>
        <v>50</v>
      </c>
    </row>
    <row r="100" spans="1:8">
      <c r="A100" s="71">
        <f t="shared" si="14"/>
        <v>130</v>
      </c>
      <c r="B100" s="89" t="s">
        <v>51</v>
      </c>
      <c r="C100" s="80" t="s">
        <v>189</v>
      </c>
      <c r="D100" s="80">
        <v>870</v>
      </c>
      <c r="E100" s="80"/>
      <c r="F100" s="81">
        <f>F101</f>
        <v>50</v>
      </c>
      <c r="G100" s="81">
        <f t="shared" si="16"/>
        <v>50</v>
      </c>
      <c r="H100" s="81">
        <f t="shared" si="16"/>
        <v>50</v>
      </c>
    </row>
    <row r="101" spans="1:8">
      <c r="A101" s="71">
        <f t="shared" si="14"/>
        <v>131</v>
      </c>
      <c r="B101" s="89" t="s">
        <v>7</v>
      </c>
      <c r="C101" s="80" t="s">
        <v>189</v>
      </c>
      <c r="D101" s="80">
        <v>870</v>
      </c>
      <c r="E101" s="80" t="s">
        <v>25</v>
      </c>
      <c r="F101" s="81">
        <f>F102</f>
        <v>50</v>
      </c>
      <c r="G101" s="81">
        <f t="shared" si="16"/>
        <v>50</v>
      </c>
      <c r="H101" s="81">
        <f t="shared" si="16"/>
        <v>50</v>
      </c>
    </row>
    <row r="102" spans="1:8">
      <c r="A102" s="71">
        <f t="shared" si="14"/>
        <v>132</v>
      </c>
      <c r="B102" s="89" t="s">
        <v>10</v>
      </c>
      <c r="C102" s="80" t="s">
        <v>189</v>
      </c>
      <c r="D102" s="80">
        <v>870</v>
      </c>
      <c r="E102" s="80" t="s">
        <v>28</v>
      </c>
      <c r="F102" s="81">
        <f>'Ведомтсвенная структура'!G54</f>
        <v>50</v>
      </c>
      <c r="G102" s="81">
        <f>'Ведомтсвенная структура'!H54</f>
        <v>50</v>
      </c>
      <c r="H102" s="81">
        <f>'Ведомтсвенная структура'!I54</f>
        <v>50</v>
      </c>
    </row>
    <row r="103" spans="1:8" ht="38.25">
      <c r="A103" s="71">
        <f t="shared" si="14"/>
        <v>133</v>
      </c>
      <c r="B103" s="92" t="s">
        <v>175</v>
      </c>
      <c r="C103" s="80" t="s">
        <v>199</v>
      </c>
      <c r="D103" s="80"/>
      <c r="E103" s="80"/>
      <c r="F103" s="81">
        <f>F104</f>
        <v>70</v>
      </c>
      <c r="G103" s="81">
        <f>G104</f>
        <v>60</v>
      </c>
      <c r="H103" s="81">
        <f>H104</f>
        <v>60</v>
      </c>
    </row>
    <row r="104" spans="1:8">
      <c r="A104" s="71">
        <f t="shared" si="14"/>
        <v>134</v>
      </c>
      <c r="B104" s="89" t="s">
        <v>50</v>
      </c>
      <c r="C104" s="80" t="s">
        <v>199</v>
      </c>
      <c r="D104" s="80" t="s">
        <v>109</v>
      </c>
      <c r="E104" s="80"/>
      <c r="F104" s="81">
        <f>F105</f>
        <v>70</v>
      </c>
      <c r="G104" s="81">
        <f t="shared" ref="G104:H106" si="17">G105</f>
        <v>60</v>
      </c>
      <c r="H104" s="81">
        <f t="shared" si="17"/>
        <v>60</v>
      </c>
    </row>
    <row r="105" spans="1:8">
      <c r="A105" s="71">
        <f t="shared" si="14"/>
        <v>135</v>
      </c>
      <c r="B105" s="89" t="s">
        <v>108</v>
      </c>
      <c r="C105" s="80" t="s">
        <v>199</v>
      </c>
      <c r="D105" s="80" t="s">
        <v>110</v>
      </c>
      <c r="E105" s="80"/>
      <c r="F105" s="81">
        <f>F106</f>
        <v>70</v>
      </c>
      <c r="G105" s="81">
        <f t="shared" si="17"/>
        <v>60</v>
      </c>
      <c r="H105" s="81">
        <f t="shared" si="17"/>
        <v>60</v>
      </c>
    </row>
    <row r="106" spans="1:8">
      <c r="A106" s="71">
        <f t="shared" si="14"/>
        <v>136</v>
      </c>
      <c r="B106" s="89" t="s">
        <v>53</v>
      </c>
      <c r="C106" s="80" t="s">
        <v>199</v>
      </c>
      <c r="D106" s="80" t="s">
        <v>110</v>
      </c>
      <c r="E106" s="80" t="s">
        <v>35</v>
      </c>
      <c r="F106" s="81">
        <f>F107</f>
        <v>70</v>
      </c>
      <c r="G106" s="81">
        <f t="shared" si="17"/>
        <v>60</v>
      </c>
      <c r="H106" s="81">
        <f t="shared" si="17"/>
        <v>60</v>
      </c>
    </row>
    <row r="107" spans="1:8">
      <c r="A107" s="71">
        <f t="shared" si="14"/>
        <v>137</v>
      </c>
      <c r="B107" s="92" t="s">
        <v>106</v>
      </c>
      <c r="C107" s="80" t="s">
        <v>199</v>
      </c>
      <c r="D107" s="80" t="s">
        <v>110</v>
      </c>
      <c r="E107" s="80" t="s">
        <v>107</v>
      </c>
      <c r="F107" s="81">
        <f>'Ведомтсвенная структура'!G109</f>
        <v>70</v>
      </c>
      <c r="G107" s="81">
        <f>'Ведомтсвенная структура'!H109</f>
        <v>60</v>
      </c>
      <c r="H107" s="81">
        <f>'Ведомтсвенная структура'!I114</f>
        <v>60</v>
      </c>
    </row>
    <row r="108" spans="1:8">
      <c r="A108" s="71"/>
      <c r="B108" s="14" t="s">
        <v>345</v>
      </c>
      <c r="C108" s="80" t="s">
        <v>346</v>
      </c>
      <c r="D108" s="80"/>
      <c r="E108" s="80"/>
      <c r="F108" s="81">
        <f>F109</f>
        <v>320.2</v>
      </c>
      <c r="G108" s="81"/>
      <c r="H108" s="81"/>
    </row>
    <row r="109" spans="1:8">
      <c r="A109" s="71"/>
      <c r="B109" s="14" t="s">
        <v>50</v>
      </c>
      <c r="C109" s="80" t="s">
        <v>346</v>
      </c>
      <c r="D109" s="80" t="s">
        <v>109</v>
      </c>
      <c r="E109" s="80"/>
      <c r="F109" s="81">
        <f>F110</f>
        <v>320.2</v>
      </c>
      <c r="G109" s="81"/>
      <c r="H109" s="81"/>
    </row>
    <row r="110" spans="1:8">
      <c r="A110" s="71"/>
      <c r="B110" s="14" t="s">
        <v>347</v>
      </c>
      <c r="C110" s="80" t="s">
        <v>346</v>
      </c>
      <c r="D110" s="80" t="s">
        <v>355</v>
      </c>
      <c r="E110" s="80"/>
      <c r="F110" s="81">
        <f>F111</f>
        <v>320.2</v>
      </c>
      <c r="G110" s="81"/>
      <c r="H110" s="81"/>
    </row>
    <row r="111" spans="1:8">
      <c r="A111" s="71"/>
      <c r="B111" s="92" t="s">
        <v>342</v>
      </c>
      <c r="C111" s="80" t="s">
        <v>346</v>
      </c>
      <c r="D111" s="80"/>
      <c r="E111" s="80" t="s">
        <v>343</v>
      </c>
      <c r="F111" s="81">
        <v>320.2</v>
      </c>
      <c r="G111" s="81"/>
      <c r="H111" s="81"/>
    </row>
    <row r="112" spans="1:8" ht="42" customHeight="1">
      <c r="A112" s="71">
        <f>A107+1</f>
        <v>138</v>
      </c>
      <c r="B112" s="92" t="s">
        <v>105</v>
      </c>
      <c r="C112" s="80" t="s">
        <v>188</v>
      </c>
      <c r="D112" s="76"/>
      <c r="E112" s="76"/>
      <c r="F112" s="81">
        <f>F113+F117+F121</f>
        <v>9044.9459999999999</v>
      </c>
      <c r="G112" s="81">
        <f>G113+G117+G121</f>
        <v>7581.1459999999997</v>
      </c>
      <c r="H112" s="81">
        <f>H113+H117+H121</f>
        <v>7081.1459999999997</v>
      </c>
    </row>
    <row r="113" spans="1:8" ht="54.75" customHeight="1">
      <c r="A113" s="71">
        <f t="shared" si="14"/>
        <v>139</v>
      </c>
      <c r="B113" s="89" t="s">
        <v>44</v>
      </c>
      <c r="C113" s="80" t="s">
        <v>188</v>
      </c>
      <c r="D113" s="80">
        <v>100</v>
      </c>
      <c r="E113" s="80"/>
      <c r="F113" s="81">
        <f>F114</f>
        <v>5531.1459999999997</v>
      </c>
      <c r="G113" s="81">
        <f>G114</f>
        <v>5531.1459999999997</v>
      </c>
      <c r="H113" s="81">
        <f t="shared" ref="G113:H115" si="18">H114</f>
        <v>5531.1459999999997</v>
      </c>
    </row>
    <row r="114" spans="1:8" ht="25.5">
      <c r="A114" s="71">
        <f t="shared" si="14"/>
        <v>140</v>
      </c>
      <c r="B114" s="89" t="s">
        <v>47</v>
      </c>
      <c r="C114" s="80" t="s">
        <v>188</v>
      </c>
      <c r="D114" s="80">
        <v>120</v>
      </c>
      <c r="E114" s="80"/>
      <c r="F114" s="81">
        <f>F115</f>
        <v>5531.1459999999997</v>
      </c>
      <c r="G114" s="81">
        <f t="shared" si="18"/>
        <v>5531.1459999999997</v>
      </c>
      <c r="H114" s="81">
        <f t="shared" si="18"/>
        <v>5531.1459999999997</v>
      </c>
    </row>
    <row r="115" spans="1:8">
      <c r="A115" s="71">
        <f t="shared" si="14"/>
        <v>141</v>
      </c>
      <c r="B115" s="89" t="s">
        <v>7</v>
      </c>
      <c r="C115" s="80" t="s">
        <v>188</v>
      </c>
      <c r="D115" s="80">
        <v>120</v>
      </c>
      <c r="E115" s="80" t="s">
        <v>25</v>
      </c>
      <c r="F115" s="81">
        <f>F116</f>
        <v>5531.1459999999997</v>
      </c>
      <c r="G115" s="81">
        <f t="shared" si="18"/>
        <v>5531.1459999999997</v>
      </c>
      <c r="H115" s="81">
        <f t="shared" si="18"/>
        <v>5531.1459999999997</v>
      </c>
    </row>
    <row r="116" spans="1:8" ht="38.25">
      <c r="A116" s="71">
        <f t="shared" si="14"/>
        <v>142</v>
      </c>
      <c r="B116" s="89" t="s">
        <v>9</v>
      </c>
      <c r="C116" s="80" t="s">
        <v>188</v>
      </c>
      <c r="D116" s="80">
        <v>120</v>
      </c>
      <c r="E116" s="80" t="s">
        <v>27</v>
      </c>
      <c r="F116" s="81">
        <f>'Ведомтсвенная структура'!G30</f>
        <v>5531.1459999999997</v>
      </c>
      <c r="G116" s="81">
        <f>'Ведомтсвенная структура'!H30</f>
        <v>5531.1459999999997</v>
      </c>
      <c r="H116" s="81">
        <f>'Ведомтсвенная структура'!I30</f>
        <v>5531.1459999999997</v>
      </c>
    </row>
    <row r="117" spans="1:8" ht="25.5">
      <c r="A117" s="71">
        <f t="shared" si="14"/>
        <v>143</v>
      </c>
      <c r="B117" s="89" t="s">
        <v>48</v>
      </c>
      <c r="C117" s="80" t="s">
        <v>188</v>
      </c>
      <c r="D117" s="80">
        <v>200</v>
      </c>
      <c r="E117" s="80"/>
      <c r="F117" s="81">
        <f>F118</f>
        <v>3313.8</v>
      </c>
      <c r="G117" s="81">
        <f t="shared" ref="G117:H119" si="19">G118</f>
        <v>2000</v>
      </c>
      <c r="H117" s="81">
        <f t="shared" si="19"/>
        <v>1500</v>
      </c>
    </row>
    <row r="118" spans="1:8" ht="25.5">
      <c r="A118" s="71">
        <f t="shared" si="14"/>
        <v>144</v>
      </c>
      <c r="B118" s="89" t="s">
        <v>49</v>
      </c>
      <c r="C118" s="80" t="s">
        <v>188</v>
      </c>
      <c r="D118" s="80">
        <v>240</v>
      </c>
      <c r="E118" s="80"/>
      <c r="F118" s="81">
        <f>F119</f>
        <v>3313.8</v>
      </c>
      <c r="G118" s="81">
        <f t="shared" si="19"/>
        <v>2000</v>
      </c>
      <c r="H118" s="81">
        <f t="shared" si="19"/>
        <v>1500</v>
      </c>
    </row>
    <row r="119" spans="1:8">
      <c r="A119" s="71">
        <f t="shared" si="14"/>
        <v>145</v>
      </c>
      <c r="B119" s="89" t="s">
        <v>7</v>
      </c>
      <c r="C119" s="80" t="s">
        <v>188</v>
      </c>
      <c r="D119" s="80">
        <v>240</v>
      </c>
      <c r="E119" s="80" t="s">
        <v>25</v>
      </c>
      <c r="F119" s="81">
        <f>F120</f>
        <v>3313.8</v>
      </c>
      <c r="G119" s="81">
        <f t="shared" si="19"/>
        <v>2000</v>
      </c>
      <c r="H119" s="81">
        <f t="shared" si="19"/>
        <v>1500</v>
      </c>
    </row>
    <row r="120" spans="1:8" ht="38.25">
      <c r="A120" s="71">
        <f t="shared" si="14"/>
        <v>146</v>
      </c>
      <c r="B120" s="89" t="s">
        <v>9</v>
      </c>
      <c r="C120" s="80" t="s">
        <v>188</v>
      </c>
      <c r="D120" s="80">
        <v>240</v>
      </c>
      <c r="E120" s="80" t="s">
        <v>27</v>
      </c>
      <c r="F120" s="81">
        <f>'Ведомтсвенная структура'!G32</f>
        <v>3313.8</v>
      </c>
      <c r="G120" s="81">
        <f>'Ведомтсвенная структура'!H32</f>
        <v>2000</v>
      </c>
      <c r="H120" s="81">
        <f>'Ведомтсвенная структура'!I32</f>
        <v>1500</v>
      </c>
    </row>
    <row r="121" spans="1:8">
      <c r="A121" s="71">
        <f t="shared" si="14"/>
        <v>147</v>
      </c>
      <c r="B121" s="89" t="s">
        <v>272</v>
      </c>
      <c r="C121" s="80" t="s">
        <v>188</v>
      </c>
      <c r="D121" s="80" t="s">
        <v>300</v>
      </c>
      <c r="E121" s="80"/>
      <c r="F121" s="81">
        <f>F122</f>
        <v>200</v>
      </c>
      <c r="G121" s="81">
        <v>50</v>
      </c>
      <c r="H121" s="81">
        <v>50</v>
      </c>
    </row>
    <row r="122" spans="1:8">
      <c r="A122" s="71">
        <f t="shared" si="14"/>
        <v>148</v>
      </c>
      <c r="B122" s="89" t="s">
        <v>7</v>
      </c>
      <c r="C122" s="80" t="s">
        <v>188</v>
      </c>
      <c r="D122" s="80" t="s">
        <v>300</v>
      </c>
      <c r="E122" s="80" t="s">
        <v>25</v>
      </c>
      <c r="F122" s="81">
        <f>F123</f>
        <v>200</v>
      </c>
      <c r="G122" s="81">
        <v>50</v>
      </c>
      <c r="H122" s="81">
        <v>50</v>
      </c>
    </row>
    <row r="123" spans="1:8" ht="38.25">
      <c r="A123" s="71">
        <f t="shared" si="14"/>
        <v>149</v>
      </c>
      <c r="B123" s="89" t="s">
        <v>9</v>
      </c>
      <c r="C123" s="80" t="s">
        <v>188</v>
      </c>
      <c r="D123" s="80" t="s">
        <v>300</v>
      </c>
      <c r="E123" s="80" t="s">
        <v>27</v>
      </c>
      <c r="F123" s="81">
        <v>200</v>
      </c>
      <c r="G123" s="81">
        <v>50</v>
      </c>
      <c r="H123" s="81">
        <v>50</v>
      </c>
    </row>
    <row r="124" spans="1:8" ht="38.25">
      <c r="A124" s="71">
        <f t="shared" si="14"/>
        <v>150</v>
      </c>
      <c r="B124" s="92" t="s">
        <v>173</v>
      </c>
      <c r="C124" s="80" t="s">
        <v>185</v>
      </c>
      <c r="D124" s="80"/>
      <c r="E124" s="80"/>
      <c r="F124" s="81">
        <f>F125</f>
        <v>1160.3320000000001</v>
      </c>
      <c r="G124" s="81">
        <f t="shared" ref="G124:H127" si="20">G125</f>
        <v>1085.4000000000001</v>
      </c>
      <c r="H124" s="81">
        <f t="shared" si="20"/>
        <v>1085.4000000000001</v>
      </c>
    </row>
    <row r="125" spans="1:8" ht="57.75" customHeight="1">
      <c r="A125" s="71">
        <f t="shared" si="14"/>
        <v>151</v>
      </c>
      <c r="B125" s="89" t="s">
        <v>44</v>
      </c>
      <c r="C125" s="80" t="s">
        <v>185</v>
      </c>
      <c r="D125" s="80">
        <v>100</v>
      </c>
      <c r="E125" s="80"/>
      <c r="F125" s="81">
        <f>F126</f>
        <v>1160.3320000000001</v>
      </c>
      <c r="G125" s="81">
        <f t="shared" si="20"/>
        <v>1085.4000000000001</v>
      </c>
      <c r="H125" s="81">
        <f t="shared" si="20"/>
        <v>1085.4000000000001</v>
      </c>
    </row>
    <row r="126" spans="1:8" ht="25.5">
      <c r="A126" s="71">
        <f t="shared" si="14"/>
        <v>152</v>
      </c>
      <c r="B126" s="89" t="s">
        <v>45</v>
      </c>
      <c r="C126" s="80" t="s">
        <v>185</v>
      </c>
      <c r="D126" s="80">
        <v>120</v>
      </c>
      <c r="E126" s="80"/>
      <c r="F126" s="81">
        <f>F127</f>
        <v>1160.3320000000001</v>
      </c>
      <c r="G126" s="81">
        <f t="shared" si="20"/>
        <v>1085.4000000000001</v>
      </c>
      <c r="H126" s="81">
        <f t="shared" si="20"/>
        <v>1085.4000000000001</v>
      </c>
    </row>
    <row r="127" spans="1:8">
      <c r="A127" s="71">
        <f t="shared" si="14"/>
        <v>153</v>
      </c>
      <c r="B127" s="89" t="s">
        <v>7</v>
      </c>
      <c r="C127" s="80" t="s">
        <v>185</v>
      </c>
      <c r="D127" s="80">
        <v>120</v>
      </c>
      <c r="E127" s="80" t="s">
        <v>25</v>
      </c>
      <c r="F127" s="81">
        <f>F128</f>
        <v>1160.3320000000001</v>
      </c>
      <c r="G127" s="81">
        <f t="shared" si="20"/>
        <v>1085.4000000000001</v>
      </c>
      <c r="H127" s="81">
        <f t="shared" si="20"/>
        <v>1085.4000000000001</v>
      </c>
    </row>
    <row r="128" spans="1:8" ht="25.5">
      <c r="A128" s="71">
        <f t="shared" si="14"/>
        <v>154</v>
      </c>
      <c r="B128" s="89" t="s">
        <v>8</v>
      </c>
      <c r="C128" s="80" t="s">
        <v>185</v>
      </c>
      <c r="D128" s="80">
        <v>120</v>
      </c>
      <c r="E128" s="80" t="s">
        <v>26</v>
      </c>
      <c r="F128" s="81">
        <f>'Ведомтсвенная структура'!G10</f>
        <v>1160.3320000000001</v>
      </c>
      <c r="G128" s="81">
        <f>'Ведомтсвенная структура'!H15</f>
        <v>1085.4000000000001</v>
      </c>
      <c r="H128" s="81">
        <f>'Ведомтсвенная структура'!I15</f>
        <v>1085.4000000000001</v>
      </c>
    </row>
    <row r="129" spans="1:8" ht="25.5">
      <c r="A129" s="71">
        <f t="shared" si="14"/>
        <v>155</v>
      </c>
      <c r="B129" s="51" t="s">
        <v>181</v>
      </c>
      <c r="C129" s="80" t="s">
        <v>207</v>
      </c>
      <c r="D129" s="80"/>
      <c r="E129" s="80"/>
      <c r="F129" s="81">
        <f t="shared" ref="F129:H132" si="21">F130</f>
        <v>1077.3820000000001</v>
      </c>
      <c r="G129" s="81">
        <f t="shared" si="21"/>
        <v>994.9</v>
      </c>
      <c r="H129" s="81">
        <f t="shared" si="21"/>
        <v>994.9</v>
      </c>
    </row>
    <row r="130" spans="1:8" ht="63.75">
      <c r="A130" s="71">
        <f t="shared" si="14"/>
        <v>156</v>
      </c>
      <c r="B130" s="93" t="s">
        <v>179</v>
      </c>
      <c r="C130" s="80" t="s">
        <v>207</v>
      </c>
      <c r="D130" s="80" t="s">
        <v>182</v>
      </c>
      <c r="E130" s="80"/>
      <c r="F130" s="81">
        <f t="shared" si="21"/>
        <v>1077.3820000000001</v>
      </c>
      <c r="G130" s="81">
        <f t="shared" si="21"/>
        <v>994.9</v>
      </c>
      <c r="H130" s="81">
        <f t="shared" si="21"/>
        <v>994.9</v>
      </c>
    </row>
    <row r="131" spans="1:8" ht="25.5">
      <c r="A131" s="71">
        <f t="shared" si="14"/>
        <v>157</v>
      </c>
      <c r="B131" s="93" t="s">
        <v>180</v>
      </c>
      <c r="C131" s="80" t="s">
        <v>207</v>
      </c>
      <c r="D131" s="80" t="s">
        <v>150</v>
      </c>
      <c r="E131" s="80"/>
      <c r="F131" s="81">
        <f t="shared" si="21"/>
        <v>1077.3820000000001</v>
      </c>
      <c r="G131" s="81">
        <f t="shared" si="21"/>
        <v>994.9</v>
      </c>
      <c r="H131" s="81">
        <f t="shared" si="21"/>
        <v>994.9</v>
      </c>
    </row>
    <row r="132" spans="1:8">
      <c r="A132" s="71">
        <f t="shared" si="14"/>
        <v>158</v>
      </c>
      <c r="B132" s="89" t="s">
        <v>7</v>
      </c>
      <c r="C132" s="80" t="s">
        <v>207</v>
      </c>
      <c r="D132" s="80" t="s">
        <v>150</v>
      </c>
      <c r="E132" s="80" t="s">
        <v>25</v>
      </c>
      <c r="F132" s="81">
        <f t="shared" si="21"/>
        <v>1077.3820000000001</v>
      </c>
      <c r="G132" s="81">
        <f t="shared" si="21"/>
        <v>994.9</v>
      </c>
      <c r="H132" s="81">
        <f t="shared" si="21"/>
        <v>994.9</v>
      </c>
    </row>
    <row r="133" spans="1:8" ht="38.25">
      <c r="A133" s="71">
        <f t="shared" si="14"/>
        <v>159</v>
      </c>
      <c r="B133" s="51" t="s">
        <v>176</v>
      </c>
      <c r="C133" s="80" t="s">
        <v>207</v>
      </c>
      <c r="D133" s="80" t="s">
        <v>150</v>
      </c>
      <c r="E133" s="80" t="s">
        <v>177</v>
      </c>
      <c r="F133" s="81">
        <f>'Ведомтсвенная структура'!G17</f>
        <v>1077.3820000000001</v>
      </c>
      <c r="G133" s="81">
        <f>'Ведомтсвенная структура'!H16</f>
        <v>994.9</v>
      </c>
      <c r="H133" s="81">
        <f>'Ведомтсвенная структура'!I21</f>
        <v>994.9</v>
      </c>
    </row>
    <row r="134" spans="1:8" ht="38.25">
      <c r="A134" s="71">
        <f t="shared" si="14"/>
        <v>160</v>
      </c>
      <c r="B134" s="89" t="s">
        <v>217</v>
      </c>
      <c r="C134" s="15" t="s">
        <v>214</v>
      </c>
      <c r="D134" s="80"/>
      <c r="E134" s="80"/>
      <c r="F134" s="81">
        <f t="shared" ref="F134:H137" si="22">F135</f>
        <v>50</v>
      </c>
      <c r="G134" s="81">
        <f t="shared" si="22"/>
        <v>0</v>
      </c>
      <c r="H134" s="81">
        <f t="shared" si="22"/>
        <v>0</v>
      </c>
    </row>
    <row r="135" spans="1:8" ht="25.5">
      <c r="A135" s="71">
        <f t="shared" si="14"/>
        <v>161</v>
      </c>
      <c r="B135" s="89" t="s">
        <v>48</v>
      </c>
      <c r="C135" s="15" t="s">
        <v>214</v>
      </c>
      <c r="D135" s="80" t="s">
        <v>59</v>
      </c>
      <c r="E135" s="80"/>
      <c r="F135" s="81">
        <f t="shared" si="22"/>
        <v>50</v>
      </c>
      <c r="G135" s="81">
        <f t="shared" si="22"/>
        <v>0</v>
      </c>
      <c r="H135" s="81">
        <f t="shared" si="22"/>
        <v>0</v>
      </c>
    </row>
    <row r="136" spans="1:8" ht="25.5">
      <c r="A136" s="71">
        <f t="shared" si="14"/>
        <v>162</v>
      </c>
      <c r="B136" s="89" t="s">
        <v>49</v>
      </c>
      <c r="C136" s="15" t="s">
        <v>214</v>
      </c>
      <c r="D136" s="80" t="s">
        <v>60</v>
      </c>
      <c r="E136" s="80"/>
      <c r="F136" s="81">
        <f t="shared" si="22"/>
        <v>50</v>
      </c>
      <c r="G136" s="81">
        <f t="shared" si="22"/>
        <v>0</v>
      </c>
      <c r="H136" s="81">
        <f t="shared" si="22"/>
        <v>0</v>
      </c>
    </row>
    <row r="137" spans="1:8">
      <c r="A137" s="71">
        <f t="shared" si="14"/>
        <v>163</v>
      </c>
      <c r="B137" s="92" t="s">
        <v>7</v>
      </c>
      <c r="C137" s="15" t="s">
        <v>214</v>
      </c>
      <c r="D137" s="80" t="s">
        <v>60</v>
      </c>
      <c r="E137" s="80" t="s">
        <v>25</v>
      </c>
      <c r="F137" s="81">
        <f t="shared" si="22"/>
        <v>50</v>
      </c>
      <c r="G137" s="81">
        <f t="shared" si="22"/>
        <v>0</v>
      </c>
      <c r="H137" s="81">
        <f t="shared" si="22"/>
        <v>0</v>
      </c>
    </row>
    <row r="138" spans="1:8">
      <c r="A138" s="71">
        <f t="shared" si="14"/>
        <v>164</v>
      </c>
      <c r="B138" s="92" t="s">
        <v>78</v>
      </c>
      <c r="C138" s="15"/>
      <c r="D138" s="80" t="s">
        <v>60</v>
      </c>
      <c r="E138" s="80" t="s">
        <v>72</v>
      </c>
      <c r="F138" s="81">
        <f>'Ведомтсвенная структура'!G65</f>
        <v>50</v>
      </c>
      <c r="G138" s="81">
        <f>'Ведомтсвенная структура'!H61</f>
        <v>0</v>
      </c>
      <c r="H138" s="81">
        <f>'Ведомтсвенная структура'!I61</f>
        <v>0</v>
      </c>
    </row>
    <row r="139" spans="1:8" ht="38.25">
      <c r="A139" s="71">
        <f t="shared" si="14"/>
        <v>165</v>
      </c>
      <c r="B139" s="87" t="s">
        <v>224</v>
      </c>
      <c r="C139" s="15" t="s">
        <v>225</v>
      </c>
      <c r="D139" s="80"/>
      <c r="E139" s="80"/>
      <c r="F139" s="81">
        <f t="shared" ref="F139:H142" si="23">F140</f>
        <v>4196.7</v>
      </c>
      <c r="G139" s="81">
        <f t="shared" si="23"/>
        <v>4196.7</v>
      </c>
      <c r="H139" s="81">
        <f t="shared" si="23"/>
        <v>4196.7</v>
      </c>
    </row>
    <row r="140" spans="1:8">
      <c r="A140" s="71">
        <f t="shared" si="14"/>
        <v>166</v>
      </c>
      <c r="B140" s="98" t="s">
        <v>211</v>
      </c>
      <c r="C140" s="15" t="s">
        <v>225</v>
      </c>
      <c r="D140" s="80" t="s">
        <v>59</v>
      </c>
      <c r="E140" s="80"/>
      <c r="F140" s="81">
        <f t="shared" si="23"/>
        <v>4196.7</v>
      </c>
      <c r="G140" s="81">
        <f>G142</f>
        <v>4196.7</v>
      </c>
      <c r="H140" s="81">
        <f t="shared" si="23"/>
        <v>4196.7</v>
      </c>
    </row>
    <row r="141" spans="1:8">
      <c r="A141" s="71">
        <f t="shared" si="14"/>
        <v>167</v>
      </c>
      <c r="B141" s="14" t="s">
        <v>0</v>
      </c>
      <c r="C141" s="15" t="s">
        <v>225</v>
      </c>
      <c r="D141" s="80" t="s">
        <v>60</v>
      </c>
      <c r="E141" s="80"/>
      <c r="F141" s="81">
        <f t="shared" si="23"/>
        <v>4196.7</v>
      </c>
      <c r="G141" s="81">
        <f t="shared" si="23"/>
        <v>4196.7</v>
      </c>
      <c r="H141" s="81">
        <f t="shared" si="23"/>
        <v>4196.7</v>
      </c>
    </row>
    <row r="142" spans="1:8">
      <c r="A142" s="71">
        <f t="shared" si="14"/>
        <v>168</v>
      </c>
      <c r="B142" s="92" t="s">
        <v>54</v>
      </c>
      <c r="C142" s="15" t="s">
        <v>225</v>
      </c>
      <c r="D142" s="80" t="s">
        <v>60</v>
      </c>
      <c r="E142" s="80" t="s">
        <v>38</v>
      </c>
      <c r="F142" s="81">
        <f t="shared" si="23"/>
        <v>4196.7</v>
      </c>
      <c r="G142" s="81">
        <f>G143</f>
        <v>4196.7</v>
      </c>
      <c r="H142" s="81">
        <f t="shared" si="23"/>
        <v>4196.7</v>
      </c>
    </row>
    <row r="143" spans="1:8">
      <c r="A143" s="71">
        <f t="shared" si="14"/>
        <v>169</v>
      </c>
      <c r="B143" s="92" t="s">
        <v>22</v>
      </c>
      <c r="C143" s="15" t="s">
        <v>225</v>
      </c>
      <c r="D143" s="80" t="s">
        <v>60</v>
      </c>
      <c r="E143" s="80" t="s">
        <v>39</v>
      </c>
      <c r="F143" s="81">
        <f>'Ведомтсвенная структура'!G144</f>
        <v>4196.7</v>
      </c>
      <c r="G143" s="81">
        <f>'Ведомтсвенная структура'!H144</f>
        <v>4196.7</v>
      </c>
      <c r="H143" s="81">
        <f>'Ведомтсвенная структура'!I144</f>
        <v>4196.7</v>
      </c>
    </row>
    <row r="144" spans="1:8" ht="38.25">
      <c r="A144" s="71">
        <f t="shared" si="14"/>
        <v>170</v>
      </c>
      <c r="B144" s="14" t="s">
        <v>240</v>
      </c>
      <c r="C144" s="80" t="s">
        <v>239</v>
      </c>
      <c r="D144" s="80"/>
      <c r="E144" s="80"/>
      <c r="F144" s="81">
        <f>F145</f>
        <v>65.188000000000002</v>
      </c>
      <c r="G144" s="81">
        <v>0</v>
      </c>
      <c r="H144" s="81">
        <v>0</v>
      </c>
    </row>
    <row r="145" spans="1:8" ht="38.25">
      <c r="A145" s="71">
        <f t="shared" si="14"/>
        <v>171</v>
      </c>
      <c r="B145" s="99" t="s">
        <v>226</v>
      </c>
      <c r="C145" s="80" t="s">
        <v>239</v>
      </c>
      <c r="D145" s="80" t="s">
        <v>241</v>
      </c>
      <c r="E145" s="80" t="s">
        <v>25</v>
      </c>
      <c r="F145" s="81">
        <f>F146</f>
        <v>65.188000000000002</v>
      </c>
      <c r="G145" s="81">
        <v>0</v>
      </c>
      <c r="H145" s="81">
        <v>0</v>
      </c>
    </row>
    <row r="146" spans="1:8">
      <c r="A146" s="71">
        <f t="shared" si="14"/>
        <v>172</v>
      </c>
      <c r="B146" s="92" t="s">
        <v>7</v>
      </c>
      <c r="C146" s="80" t="s">
        <v>239</v>
      </c>
      <c r="D146" s="80" t="s">
        <v>241</v>
      </c>
      <c r="E146" s="80" t="s">
        <v>227</v>
      </c>
      <c r="F146" s="81">
        <v>65.188000000000002</v>
      </c>
      <c r="G146" s="81">
        <v>0</v>
      </c>
      <c r="H146" s="81">
        <v>0</v>
      </c>
    </row>
    <row r="147" spans="1:8">
      <c r="A147" s="71" t="e">
        <f>#REF!+1</f>
        <v>#REF!</v>
      </c>
      <c r="B147" s="92" t="s">
        <v>223</v>
      </c>
      <c r="C147" s="15"/>
      <c r="D147" s="80"/>
      <c r="E147" s="80"/>
      <c r="F147" s="81"/>
      <c r="G147" s="81">
        <v>550</v>
      </c>
      <c r="H147" s="81">
        <v>981</v>
      </c>
    </row>
    <row r="148" spans="1:8">
      <c r="A148" s="83"/>
      <c r="B148" s="87" t="s">
        <v>55</v>
      </c>
      <c r="C148" s="80"/>
      <c r="D148" s="80"/>
      <c r="E148" s="80"/>
      <c r="F148" s="74">
        <f>F73+F7</f>
        <v>25611.315000000002</v>
      </c>
      <c r="G148" s="74">
        <f>G7+G73+G147</f>
        <v>20625.846000000001</v>
      </c>
      <c r="H148" s="74">
        <f>H73+H7+H147</f>
        <v>20587.946</v>
      </c>
    </row>
    <row r="149" spans="1:8" ht="15.75">
      <c r="A149" s="6"/>
    </row>
    <row r="150" spans="1:8" ht="15.75">
      <c r="A150" s="6"/>
    </row>
    <row r="151" spans="1:8" ht="15.75">
      <c r="A151" s="6"/>
    </row>
    <row r="152" spans="1:8" ht="15.75">
      <c r="A152" s="6"/>
    </row>
    <row r="153" spans="1:8" ht="15.75">
      <c r="A153" s="6"/>
    </row>
    <row r="154" spans="1:8" ht="15.75">
      <c r="A154" s="6"/>
    </row>
    <row r="155" spans="1:8" ht="15.75">
      <c r="A155" s="6"/>
    </row>
    <row r="156" spans="1:8" ht="15.75">
      <c r="A156" s="6"/>
    </row>
    <row r="157" spans="1:8" ht="15.75">
      <c r="A157" s="6"/>
    </row>
    <row r="158" spans="1:8" ht="15.75">
      <c r="A158" s="6"/>
    </row>
    <row r="159" spans="1:8" ht="15.75">
      <c r="A159" s="6"/>
    </row>
    <row r="160" spans="1:8" ht="15.75">
      <c r="A160" s="6"/>
    </row>
  </sheetData>
  <mergeCells count="1">
    <mergeCell ref="A4:H4"/>
  </mergeCells>
  <pageMargins left="0.7" right="0.7" top="0.75" bottom="0.75" header="0.3" footer="0.3"/>
  <pageSetup paperSize="9" scale="94" orientation="landscape" r:id="rId1"/>
  <rowBreaks count="2" manualBreakCount="2">
    <brk id="33" max="7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24"/>
  <sheetViews>
    <sheetView view="pageBreakPreview" zoomScale="98" zoomScaleSheetLayoutView="98" workbookViewId="0">
      <selection activeCell="F4" sqref="F4"/>
    </sheetView>
  </sheetViews>
  <sheetFormatPr defaultRowHeight="15"/>
  <cols>
    <col min="1" max="1" width="6.42578125" customWidth="1"/>
    <col min="2" max="2" width="25.85546875" customWidth="1"/>
    <col min="3" max="3" width="28.5703125" customWidth="1"/>
    <col min="4" max="4" width="15.5703125" customWidth="1"/>
    <col min="5" max="5" width="13.140625" customWidth="1"/>
    <col min="6" max="6" width="13" customWidth="1"/>
  </cols>
  <sheetData>
    <row r="1" spans="1:7" ht="15.75">
      <c r="F1" s="5" t="s">
        <v>222</v>
      </c>
    </row>
    <row r="2" spans="1:7">
      <c r="F2" s="24" t="s">
        <v>360</v>
      </c>
      <c r="G2" s="2"/>
    </row>
    <row r="3" spans="1:7">
      <c r="F3" s="25"/>
      <c r="G3" s="2"/>
    </row>
    <row r="4" spans="1:7" ht="15.75">
      <c r="A4" s="5"/>
    </row>
    <row r="5" spans="1:7" ht="15.75">
      <c r="A5" s="5"/>
    </row>
    <row r="6" spans="1:7" ht="18.75">
      <c r="A6" s="165" t="s">
        <v>61</v>
      </c>
      <c r="B6" s="165"/>
      <c r="C6" s="165"/>
      <c r="D6" s="165"/>
      <c r="E6" s="165"/>
      <c r="F6" s="165"/>
    </row>
    <row r="7" spans="1:7" ht="18.75">
      <c r="A7" s="165" t="s">
        <v>352</v>
      </c>
      <c r="B7" s="165"/>
      <c r="C7" s="165"/>
      <c r="D7" s="165"/>
      <c r="E7" s="165"/>
      <c r="F7" s="165"/>
    </row>
    <row r="8" spans="1:7" ht="15.75">
      <c r="A8" s="5"/>
      <c r="F8" s="2" t="s">
        <v>1</v>
      </c>
    </row>
    <row r="9" spans="1:7" ht="26.25">
      <c r="A9" s="37" t="s">
        <v>3</v>
      </c>
      <c r="B9" s="31" t="s">
        <v>62</v>
      </c>
      <c r="C9" s="37" t="s">
        <v>63</v>
      </c>
      <c r="D9" s="31" t="s">
        <v>278</v>
      </c>
      <c r="E9" s="30" t="s">
        <v>280</v>
      </c>
      <c r="F9" s="30" t="s">
        <v>328</v>
      </c>
    </row>
    <row r="10" spans="1:7">
      <c r="A10" s="32">
        <v>1</v>
      </c>
      <c r="B10" s="33">
        <v>3</v>
      </c>
      <c r="C10" s="37">
        <v>2</v>
      </c>
      <c r="D10" s="33">
        <v>4</v>
      </c>
      <c r="E10" s="34"/>
      <c r="F10" s="34"/>
    </row>
    <row r="11" spans="1:7" ht="39">
      <c r="A11" s="32">
        <v>1</v>
      </c>
      <c r="B11" s="105" t="s">
        <v>234</v>
      </c>
      <c r="C11" s="106" t="s">
        <v>235</v>
      </c>
      <c r="D11" s="110">
        <f>D15</f>
        <v>1517.7150000000001</v>
      </c>
      <c r="E11" s="108">
        <f>E15</f>
        <v>151.04599999999846</v>
      </c>
      <c r="F11" s="108">
        <f>F15</f>
        <v>456.74599999999919</v>
      </c>
    </row>
    <row r="12" spans="1:7" ht="39">
      <c r="A12" s="32">
        <v>2</v>
      </c>
      <c r="B12" s="39" t="s">
        <v>262</v>
      </c>
      <c r="C12" s="106" t="s">
        <v>263</v>
      </c>
      <c r="D12" s="110">
        <v>0</v>
      </c>
      <c r="E12" s="108">
        <v>0</v>
      </c>
      <c r="F12" s="108">
        <v>0</v>
      </c>
    </row>
    <row r="13" spans="1:7" ht="64.5">
      <c r="A13" s="32">
        <v>3</v>
      </c>
      <c r="B13" s="117" t="s">
        <v>258</v>
      </c>
      <c r="C13" s="106" t="s">
        <v>259</v>
      </c>
      <c r="D13" s="110">
        <v>0</v>
      </c>
      <c r="E13" s="108">
        <v>0</v>
      </c>
      <c r="F13" s="108">
        <v>0</v>
      </c>
    </row>
    <row r="14" spans="1:7" ht="64.5">
      <c r="A14" s="32">
        <v>4</v>
      </c>
      <c r="B14" s="117" t="s">
        <v>260</v>
      </c>
      <c r="C14" s="106" t="s">
        <v>261</v>
      </c>
      <c r="D14" s="110">
        <v>0</v>
      </c>
      <c r="E14" s="108">
        <v>0</v>
      </c>
      <c r="F14" s="108">
        <v>0</v>
      </c>
    </row>
    <row r="15" spans="1:7" ht="39">
      <c r="A15" s="32">
        <v>5</v>
      </c>
      <c r="B15" s="39" t="s">
        <v>93</v>
      </c>
      <c r="C15" s="38" t="s">
        <v>64</v>
      </c>
      <c r="D15" s="52">
        <f>D20+D16</f>
        <v>1517.7150000000001</v>
      </c>
      <c r="E15" s="52">
        <f>E16+E20</f>
        <v>151.04599999999846</v>
      </c>
      <c r="F15" s="52">
        <f>F16+F20</f>
        <v>456.74599999999919</v>
      </c>
    </row>
    <row r="16" spans="1:7" ht="26.25" customHeight="1">
      <c r="A16" s="32">
        <v>6</v>
      </c>
      <c r="B16" s="39" t="s">
        <v>94</v>
      </c>
      <c r="C16" s="38" t="s">
        <v>65</v>
      </c>
      <c r="D16" s="52">
        <f>D17</f>
        <v>-24093.600000000002</v>
      </c>
      <c r="E16" s="40">
        <f t="shared" ref="D16:F18" si="0">E17</f>
        <v>-20474.800000000003</v>
      </c>
      <c r="F16" s="40">
        <f t="shared" si="0"/>
        <v>-20131.2</v>
      </c>
    </row>
    <row r="17" spans="1:6" ht="26.25">
      <c r="A17" s="32">
        <v>7</v>
      </c>
      <c r="B17" s="39" t="s">
        <v>95</v>
      </c>
      <c r="C17" s="38" t="s">
        <v>66</v>
      </c>
      <c r="D17" s="52">
        <f t="shared" si="0"/>
        <v>-24093.600000000002</v>
      </c>
      <c r="E17" s="40">
        <f t="shared" si="0"/>
        <v>-20474.800000000003</v>
      </c>
      <c r="F17" s="40">
        <f t="shared" si="0"/>
        <v>-20131.2</v>
      </c>
    </row>
    <row r="18" spans="1:6" ht="26.25">
      <c r="A18" s="32">
        <v>8</v>
      </c>
      <c r="B18" s="39" t="s">
        <v>96</v>
      </c>
      <c r="C18" s="38" t="s">
        <v>67</v>
      </c>
      <c r="D18" s="52">
        <f t="shared" si="0"/>
        <v>-24093.600000000002</v>
      </c>
      <c r="E18" s="40">
        <f t="shared" si="0"/>
        <v>-20474.800000000003</v>
      </c>
      <c r="F18" s="40">
        <f t="shared" si="0"/>
        <v>-20131.2</v>
      </c>
    </row>
    <row r="19" spans="1:6" ht="39">
      <c r="A19" s="32">
        <v>9</v>
      </c>
      <c r="B19" s="39" t="s">
        <v>97</v>
      </c>
      <c r="C19" s="38" t="s">
        <v>111</v>
      </c>
      <c r="D19" s="100">
        <f>-доходы!J68</f>
        <v>-24093.600000000002</v>
      </c>
      <c r="E19" s="40">
        <f>-доходы!K68</f>
        <v>-20474.800000000003</v>
      </c>
      <c r="F19" s="40">
        <f>-доходы!L68</f>
        <v>-20131.2</v>
      </c>
    </row>
    <row r="20" spans="1:6" ht="27.75" customHeight="1">
      <c r="A20" s="32">
        <v>10</v>
      </c>
      <c r="B20" s="39" t="s">
        <v>98</v>
      </c>
      <c r="C20" s="38" t="s">
        <v>68</v>
      </c>
      <c r="D20" s="52">
        <f>D21</f>
        <v>25611.315000000002</v>
      </c>
      <c r="E20" s="40">
        <f t="shared" ref="E20:F22" si="1">E21</f>
        <v>20625.846000000001</v>
      </c>
      <c r="F20" s="40">
        <f t="shared" si="1"/>
        <v>20587.946</v>
      </c>
    </row>
    <row r="21" spans="1:6" ht="26.25">
      <c r="A21" s="32">
        <v>11</v>
      </c>
      <c r="B21" s="39" t="s">
        <v>99</v>
      </c>
      <c r="C21" s="38" t="s">
        <v>69</v>
      </c>
      <c r="D21" s="52">
        <f>D22</f>
        <v>25611.315000000002</v>
      </c>
      <c r="E21" s="40">
        <f t="shared" si="1"/>
        <v>20625.846000000001</v>
      </c>
      <c r="F21" s="40">
        <f t="shared" si="1"/>
        <v>20587.946</v>
      </c>
    </row>
    <row r="22" spans="1:6" ht="26.25">
      <c r="A22" s="32">
        <v>12</v>
      </c>
      <c r="B22" s="39" t="s">
        <v>100</v>
      </c>
      <c r="C22" s="38" t="s">
        <v>70</v>
      </c>
      <c r="D22" s="52">
        <f>D23</f>
        <v>25611.315000000002</v>
      </c>
      <c r="E22" s="40">
        <f t="shared" si="1"/>
        <v>20625.846000000001</v>
      </c>
      <c r="F22" s="40">
        <f t="shared" si="1"/>
        <v>20587.946</v>
      </c>
    </row>
    <row r="23" spans="1:6" ht="39">
      <c r="A23" s="32">
        <v>13</v>
      </c>
      <c r="B23" s="39" t="s">
        <v>101</v>
      </c>
      <c r="C23" s="38" t="s">
        <v>112</v>
      </c>
      <c r="D23" s="52">
        <f>'Ведомтсвенная структура'!G153+источники!D14</f>
        <v>25611.315000000002</v>
      </c>
      <c r="E23" s="40">
        <f>'Ведомтсвенная структура'!H153+E14</f>
        <v>20625.846000000001</v>
      </c>
      <c r="F23" s="40">
        <f>'Ведомтсвенная структура'!I153</f>
        <v>20587.946</v>
      </c>
    </row>
    <row r="24" spans="1:6" ht="15.75">
      <c r="A24" s="6"/>
    </row>
  </sheetData>
  <mergeCells count="2">
    <mergeCell ref="A6:F6"/>
    <mergeCell ref="A7:F7"/>
  </mergeCells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73"/>
  <sheetViews>
    <sheetView workbookViewId="0">
      <selection activeCell="M2" sqref="M2"/>
    </sheetView>
  </sheetViews>
  <sheetFormatPr defaultRowHeight="15"/>
  <cols>
    <col min="1" max="1" width="7.42578125" customWidth="1"/>
    <col min="2" max="2" width="5.85546875" customWidth="1"/>
    <col min="3" max="3" width="6.28515625" customWidth="1"/>
    <col min="4" max="4" width="6.5703125" customWidth="1"/>
    <col min="5" max="5" width="7" customWidth="1"/>
    <col min="6" max="8" width="9.140625" customWidth="1"/>
    <col min="9" max="9" width="58.85546875" customWidth="1"/>
    <col min="10" max="11" width="17.5703125" customWidth="1"/>
    <col min="12" max="12" width="17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42"/>
      <c r="L1" s="3" t="s">
        <v>254</v>
      </c>
    </row>
    <row r="2" spans="1:12">
      <c r="A2" s="1"/>
      <c r="B2" s="1"/>
      <c r="C2" s="1"/>
      <c r="D2" s="1"/>
      <c r="E2" s="1"/>
      <c r="F2" s="1"/>
      <c r="G2" s="1"/>
      <c r="H2" s="1"/>
      <c r="I2" s="42"/>
      <c r="L2" s="3" t="s">
        <v>358</v>
      </c>
    </row>
    <row r="3" spans="1:12">
      <c r="A3" s="1"/>
      <c r="B3" s="1"/>
      <c r="C3" s="1"/>
      <c r="D3" s="1"/>
      <c r="E3" s="1"/>
      <c r="F3" s="1"/>
      <c r="G3" s="1"/>
      <c r="H3" s="1"/>
      <c r="I3" s="42"/>
      <c r="L3" s="4"/>
    </row>
    <row r="4" spans="1:12">
      <c r="A4" s="1"/>
      <c r="B4" s="1"/>
      <c r="C4" s="1"/>
      <c r="D4" s="1"/>
      <c r="E4" s="1"/>
      <c r="F4" s="1"/>
      <c r="G4" s="1"/>
      <c r="H4" s="1"/>
      <c r="I4" s="42"/>
      <c r="L4" s="2"/>
    </row>
    <row r="5" spans="1:12" ht="18.75">
      <c r="A5" s="1"/>
      <c r="B5" s="1"/>
      <c r="C5" s="1"/>
      <c r="D5" s="1"/>
      <c r="E5" s="1"/>
      <c r="F5" s="1"/>
      <c r="G5" s="1"/>
      <c r="H5" s="1"/>
      <c r="I5" s="43" t="s">
        <v>327</v>
      </c>
      <c r="L5" s="2"/>
    </row>
    <row r="6" spans="1:12">
      <c r="A6" s="1"/>
      <c r="B6" s="1"/>
      <c r="C6" s="1"/>
      <c r="D6" s="1"/>
      <c r="E6" s="1"/>
      <c r="F6" s="1"/>
      <c r="G6" s="1"/>
      <c r="H6" s="1"/>
      <c r="I6" s="42"/>
      <c r="L6" s="3" t="s">
        <v>1</v>
      </c>
    </row>
    <row r="7" spans="1:12" ht="15.75">
      <c r="A7" s="168" t="s">
        <v>113</v>
      </c>
      <c r="B7" s="168"/>
      <c r="C7" s="168"/>
      <c r="D7" s="168"/>
      <c r="E7" s="168"/>
      <c r="F7" s="168"/>
      <c r="G7" s="168"/>
      <c r="H7" s="168"/>
      <c r="I7" s="169" t="s">
        <v>114</v>
      </c>
      <c r="J7" s="171" t="s">
        <v>115</v>
      </c>
      <c r="K7" s="172"/>
      <c r="L7" s="173"/>
    </row>
    <row r="8" spans="1:12" ht="92.25" customHeight="1">
      <c r="A8" s="44" t="s">
        <v>116</v>
      </c>
      <c r="B8" s="44" t="s">
        <v>117</v>
      </c>
      <c r="C8" s="44" t="s">
        <v>118</v>
      </c>
      <c r="D8" s="44" t="s">
        <v>119</v>
      </c>
      <c r="E8" s="44" t="s">
        <v>120</v>
      </c>
      <c r="F8" s="44" t="s">
        <v>121</v>
      </c>
      <c r="G8" s="44" t="s">
        <v>122</v>
      </c>
      <c r="H8" s="44" t="s">
        <v>123</v>
      </c>
      <c r="I8" s="170"/>
      <c r="J8" s="45" t="s">
        <v>278</v>
      </c>
      <c r="K8" s="45" t="s">
        <v>280</v>
      </c>
      <c r="L8" s="45" t="s">
        <v>328</v>
      </c>
    </row>
    <row r="9" spans="1:12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  <c r="H9" s="46">
        <v>8</v>
      </c>
      <c r="I9" s="47">
        <v>9</v>
      </c>
      <c r="J9" s="48">
        <v>10</v>
      </c>
      <c r="K9" s="48">
        <v>11</v>
      </c>
      <c r="L9" s="48">
        <v>12</v>
      </c>
    </row>
    <row r="10" spans="1:12" ht="21" customHeight="1">
      <c r="A10" s="54" t="s">
        <v>124</v>
      </c>
      <c r="B10" s="54">
        <v>1</v>
      </c>
      <c r="C10" s="54" t="s">
        <v>125</v>
      </c>
      <c r="D10" s="54" t="s">
        <v>125</v>
      </c>
      <c r="E10" s="54" t="s">
        <v>124</v>
      </c>
      <c r="F10" s="54" t="s">
        <v>125</v>
      </c>
      <c r="G10" s="54" t="s">
        <v>126</v>
      </c>
      <c r="H10" s="54" t="s">
        <v>124</v>
      </c>
      <c r="I10" s="55" t="s">
        <v>127</v>
      </c>
      <c r="J10" s="56">
        <f>J11+J30+J36+J39+J47+J17+J50+J27</f>
        <v>16393.2</v>
      </c>
      <c r="K10" s="56">
        <f>K11+K30+K36++K39+K47+K17+K50+K27</f>
        <v>16698.600000000002</v>
      </c>
      <c r="L10" s="56">
        <f>L11+L30+L36+L39+L47+L17+L50+L27</f>
        <v>17557.100000000002</v>
      </c>
    </row>
    <row r="11" spans="1:12" ht="17.25" customHeight="1">
      <c r="A11" s="57">
        <v>182</v>
      </c>
      <c r="B11" s="57">
        <v>1</v>
      </c>
      <c r="C11" s="57" t="s">
        <v>128</v>
      </c>
      <c r="D11" s="57" t="s">
        <v>125</v>
      </c>
      <c r="E11" s="57" t="s">
        <v>124</v>
      </c>
      <c r="F11" s="57" t="s">
        <v>125</v>
      </c>
      <c r="G11" s="57" t="s">
        <v>126</v>
      </c>
      <c r="H11" s="57" t="s">
        <v>124</v>
      </c>
      <c r="I11" s="58" t="s">
        <v>129</v>
      </c>
      <c r="J11" s="59">
        <f>J12</f>
        <v>658.2</v>
      </c>
      <c r="K11" s="59">
        <f>K12</f>
        <v>703.90000000000009</v>
      </c>
      <c r="L11" s="59">
        <f>L12</f>
        <v>749.7</v>
      </c>
    </row>
    <row r="12" spans="1:12" ht="20.25" customHeight="1">
      <c r="A12" s="54">
        <v>182</v>
      </c>
      <c r="B12" s="54">
        <v>1</v>
      </c>
      <c r="C12" s="54" t="s">
        <v>128</v>
      </c>
      <c r="D12" s="54" t="s">
        <v>130</v>
      </c>
      <c r="E12" s="54" t="s">
        <v>124</v>
      </c>
      <c r="F12" s="54" t="s">
        <v>128</v>
      </c>
      <c r="G12" s="54" t="s">
        <v>126</v>
      </c>
      <c r="H12" s="54">
        <v>110</v>
      </c>
      <c r="I12" s="55" t="s">
        <v>131</v>
      </c>
      <c r="J12" s="53">
        <f>J13+J15+J14+J16</f>
        <v>658.2</v>
      </c>
      <c r="K12" s="53">
        <f>K13+K15+K14+K16</f>
        <v>703.90000000000009</v>
      </c>
      <c r="L12" s="53">
        <f>L13+L15+L14+L16</f>
        <v>749.7</v>
      </c>
    </row>
    <row r="13" spans="1:12" ht="230.25" customHeight="1">
      <c r="A13" s="57">
        <v>182</v>
      </c>
      <c r="B13" s="57">
        <v>1</v>
      </c>
      <c r="C13" s="57" t="s">
        <v>128</v>
      </c>
      <c r="D13" s="57" t="s">
        <v>130</v>
      </c>
      <c r="E13" s="57" t="s">
        <v>132</v>
      </c>
      <c r="F13" s="57" t="s">
        <v>128</v>
      </c>
      <c r="G13" s="57" t="s">
        <v>126</v>
      </c>
      <c r="H13" s="57" t="s">
        <v>133</v>
      </c>
      <c r="I13" s="124" t="s">
        <v>329</v>
      </c>
      <c r="J13" s="61">
        <v>572.6</v>
      </c>
      <c r="K13" s="61">
        <v>614.6</v>
      </c>
      <c r="L13" s="61">
        <v>656.9</v>
      </c>
    </row>
    <row r="14" spans="1:12" ht="164.25" customHeight="1">
      <c r="A14" s="57">
        <v>182</v>
      </c>
      <c r="B14" s="57">
        <v>1</v>
      </c>
      <c r="C14" s="57" t="s">
        <v>128</v>
      </c>
      <c r="D14" s="57" t="s">
        <v>130</v>
      </c>
      <c r="E14" s="57" t="s">
        <v>208</v>
      </c>
      <c r="F14" s="57" t="s">
        <v>128</v>
      </c>
      <c r="G14" s="57" t="s">
        <v>126</v>
      </c>
      <c r="H14" s="57" t="s">
        <v>133</v>
      </c>
      <c r="I14" s="150" t="s">
        <v>330</v>
      </c>
      <c r="J14" s="61">
        <v>24.4</v>
      </c>
      <c r="K14" s="61">
        <v>25.5</v>
      </c>
      <c r="L14" s="61">
        <v>26.5</v>
      </c>
    </row>
    <row r="15" spans="1:12" ht="156.75" customHeight="1">
      <c r="A15" s="57">
        <v>182</v>
      </c>
      <c r="B15" s="57">
        <v>1</v>
      </c>
      <c r="C15" s="57" t="s">
        <v>128</v>
      </c>
      <c r="D15" s="57" t="s">
        <v>130</v>
      </c>
      <c r="E15" s="57" t="s">
        <v>134</v>
      </c>
      <c r="F15" s="57" t="s">
        <v>128</v>
      </c>
      <c r="G15" s="57" t="s">
        <v>126</v>
      </c>
      <c r="H15" s="57">
        <v>110</v>
      </c>
      <c r="I15" s="151" t="s">
        <v>331</v>
      </c>
      <c r="J15" s="61">
        <v>61.1</v>
      </c>
      <c r="K15" s="61">
        <v>63.7</v>
      </c>
      <c r="L15" s="61">
        <v>66.2</v>
      </c>
    </row>
    <row r="16" spans="1:12" ht="409.5" customHeight="1">
      <c r="A16" s="57" t="s">
        <v>246</v>
      </c>
      <c r="B16" s="57" t="s">
        <v>147</v>
      </c>
      <c r="C16" s="57" t="s">
        <v>128</v>
      </c>
      <c r="D16" s="57" t="s">
        <v>130</v>
      </c>
      <c r="E16" s="57" t="s">
        <v>267</v>
      </c>
      <c r="F16" s="57" t="s">
        <v>128</v>
      </c>
      <c r="G16" s="57" t="s">
        <v>126</v>
      </c>
      <c r="H16" s="57" t="s">
        <v>133</v>
      </c>
      <c r="I16" s="152" t="s">
        <v>332</v>
      </c>
      <c r="J16" s="61">
        <v>0.1</v>
      </c>
      <c r="K16" s="61">
        <v>0.1</v>
      </c>
      <c r="L16" s="61">
        <v>0.1</v>
      </c>
    </row>
    <row r="17" spans="1:12" ht="51.75" customHeight="1">
      <c r="A17" s="63" t="s">
        <v>124</v>
      </c>
      <c r="B17" s="63">
        <v>1</v>
      </c>
      <c r="C17" s="63" t="s">
        <v>247</v>
      </c>
      <c r="D17" s="63" t="s">
        <v>125</v>
      </c>
      <c r="E17" s="63" t="s">
        <v>124</v>
      </c>
      <c r="F17" s="63" t="s">
        <v>125</v>
      </c>
      <c r="G17" s="63" t="s">
        <v>126</v>
      </c>
      <c r="H17" s="63" t="s">
        <v>124</v>
      </c>
      <c r="I17" s="64" t="s">
        <v>248</v>
      </c>
      <c r="J17" s="59">
        <f>J18</f>
        <v>1592.8</v>
      </c>
      <c r="K17" s="59">
        <f>K18</f>
        <v>1675.3999999999999</v>
      </c>
      <c r="L17" s="59">
        <f>L18</f>
        <v>2302.5</v>
      </c>
    </row>
    <row r="18" spans="1:12" ht="38.25" customHeight="1">
      <c r="A18" s="123" t="s">
        <v>246</v>
      </c>
      <c r="B18" s="111">
        <v>1</v>
      </c>
      <c r="C18" s="111" t="s">
        <v>247</v>
      </c>
      <c r="D18" s="111" t="s">
        <v>130</v>
      </c>
      <c r="E18" s="111" t="s">
        <v>124</v>
      </c>
      <c r="F18" s="111" t="s">
        <v>128</v>
      </c>
      <c r="G18" s="111" t="s">
        <v>126</v>
      </c>
      <c r="H18" s="111">
        <v>110</v>
      </c>
      <c r="I18" s="113" t="s">
        <v>249</v>
      </c>
      <c r="J18" s="112">
        <f>J19+J21+J23+J25</f>
        <v>1592.8</v>
      </c>
      <c r="K18" s="112">
        <f>K19+K21+K23+K25</f>
        <v>1675.3999999999999</v>
      </c>
      <c r="L18" s="112">
        <f>L19+L21+L23+L25</f>
        <v>2302.5</v>
      </c>
    </row>
    <row r="19" spans="1:12" ht="84.75" customHeight="1">
      <c r="A19" s="57" t="s">
        <v>246</v>
      </c>
      <c r="B19" s="57">
        <v>1</v>
      </c>
      <c r="C19" s="57" t="s">
        <v>247</v>
      </c>
      <c r="D19" s="57" t="s">
        <v>130</v>
      </c>
      <c r="E19" s="57">
        <v>230</v>
      </c>
      <c r="F19" s="57" t="s">
        <v>128</v>
      </c>
      <c r="G19" s="57" t="s">
        <v>126</v>
      </c>
      <c r="H19" s="57">
        <v>110</v>
      </c>
      <c r="I19" s="115" t="s">
        <v>250</v>
      </c>
      <c r="J19" s="61">
        <f>J20</f>
        <v>848.6</v>
      </c>
      <c r="K19" s="61">
        <f>K20</f>
        <v>881.5</v>
      </c>
      <c r="L19" s="61">
        <f>L20</f>
        <v>1212.0999999999999</v>
      </c>
    </row>
    <row r="20" spans="1:12" ht="139.5" customHeight="1">
      <c r="A20" s="57" t="s">
        <v>246</v>
      </c>
      <c r="B20" s="57">
        <v>1</v>
      </c>
      <c r="C20" s="57" t="s">
        <v>247</v>
      </c>
      <c r="D20" s="57" t="s">
        <v>130</v>
      </c>
      <c r="E20" s="57" t="s">
        <v>291</v>
      </c>
      <c r="F20" s="57" t="s">
        <v>128</v>
      </c>
      <c r="G20" s="57" t="s">
        <v>126</v>
      </c>
      <c r="H20" s="57">
        <v>110</v>
      </c>
      <c r="I20" s="130" t="s">
        <v>292</v>
      </c>
      <c r="J20" s="61">
        <v>848.6</v>
      </c>
      <c r="K20" s="61">
        <v>881.5</v>
      </c>
      <c r="L20" s="61">
        <v>1212.0999999999999</v>
      </c>
    </row>
    <row r="21" spans="1:12" ht="97.5" customHeight="1">
      <c r="A21" s="57" t="s">
        <v>246</v>
      </c>
      <c r="B21" s="57">
        <v>1</v>
      </c>
      <c r="C21" s="57" t="s">
        <v>247</v>
      </c>
      <c r="D21" s="57" t="s">
        <v>130</v>
      </c>
      <c r="E21" s="57">
        <v>240</v>
      </c>
      <c r="F21" s="57" t="s">
        <v>128</v>
      </c>
      <c r="G21" s="57" t="s">
        <v>124</v>
      </c>
      <c r="H21" s="57">
        <v>110</v>
      </c>
      <c r="I21" s="60" t="s">
        <v>251</v>
      </c>
      <c r="J21" s="61">
        <f>J22</f>
        <v>4.4000000000000004</v>
      </c>
      <c r="K21" s="61">
        <f>K22</f>
        <v>4.5999999999999996</v>
      </c>
      <c r="L21" s="61">
        <f>L22</f>
        <v>6.2</v>
      </c>
    </row>
    <row r="22" spans="1:12" ht="160.5" customHeight="1">
      <c r="A22" s="57" t="s">
        <v>246</v>
      </c>
      <c r="B22" s="57">
        <v>1</v>
      </c>
      <c r="C22" s="57" t="s">
        <v>247</v>
      </c>
      <c r="D22" s="57" t="s">
        <v>130</v>
      </c>
      <c r="E22" s="57" t="s">
        <v>294</v>
      </c>
      <c r="F22" s="57" t="s">
        <v>128</v>
      </c>
      <c r="G22" s="57" t="s">
        <v>124</v>
      </c>
      <c r="H22" s="57">
        <v>110</v>
      </c>
      <c r="I22" s="60" t="s">
        <v>293</v>
      </c>
      <c r="J22" s="61">
        <v>4.4000000000000004</v>
      </c>
      <c r="K22" s="61">
        <v>4.5999999999999996</v>
      </c>
      <c r="L22" s="61">
        <v>6.2</v>
      </c>
    </row>
    <row r="23" spans="1:12" ht="84.75" customHeight="1">
      <c r="A23" s="57" t="s">
        <v>246</v>
      </c>
      <c r="B23" s="57">
        <v>1</v>
      </c>
      <c r="C23" s="57" t="s">
        <v>247</v>
      </c>
      <c r="D23" s="57" t="s">
        <v>130</v>
      </c>
      <c r="E23" s="57">
        <v>250</v>
      </c>
      <c r="F23" s="57" t="s">
        <v>128</v>
      </c>
      <c r="G23" s="57" t="s">
        <v>126</v>
      </c>
      <c r="H23" s="57">
        <v>110</v>
      </c>
      <c r="I23" s="60" t="s">
        <v>252</v>
      </c>
      <c r="J23" s="61">
        <f>J24</f>
        <v>871.8</v>
      </c>
      <c r="K23" s="61">
        <f>K24</f>
        <v>924</v>
      </c>
      <c r="L23" s="61">
        <f>L24</f>
        <v>1268</v>
      </c>
    </row>
    <row r="24" spans="1:12" ht="130.5" customHeight="1">
      <c r="A24" s="57" t="s">
        <v>246</v>
      </c>
      <c r="B24" s="57">
        <v>1</v>
      </c>
      <c r="C24" s="57" t="s">
        <v>247</v>
      </c>
      <c r="D24" s="57" t="s">
        <v>130</v>
      </c>
      <c r="E24" s="57" t="s">
        <v>295</v>
      </c>
      <c r="F24" s="57" t="s">
        <v>128</v>
      </c>
      <c r="G24" s="57" t="s">
        <v>126</v>
      </c>
      <c r="H24" s="57">
        <v>110</v>
      </c>
      <c r="I24" s="60" t="s">
        <v>296</v>
      </c>
      <c r="J24" s="61">
        <v>871.8</v>
      </c>
      <c r="K24" s="61">
        <v>924</v>
      </c>
      <c r="L24" s="61">
        <v>1268</v>
      </c>
    </row>
    <row r="25" spans="1:12" ht="86.25" customHeight="1">
      <c r="A25" s="57" t="s">
        <v>246</v>
      </c>
      <c r="B25" s="57">
        <v>1</v>
      </c>
      <c r="C25" s="57" t="s">
        <v>247</v>
      </c>
      <c r="D25" s="57" t="s">
        <v>130</v>
      </c>
      <c r="E25" s="57">
        <v>260</v>
      </c>
      <c r="F25" s="57" t="s">
        <v>128</v>
      </c>
      <c r="G25" s="57" t="s">
        <v>126</v>
      </c>
      <c r="H25" s="57">
        <v>110</v>
      </c>
      <c r="I25" s="60" t="s">
        <v>253</v>
      </c>
      <c r="J25" s="61">
        <f>J26</f>
        <v>-132</v>
      </c>
      <c r="K25" s="61">
        <f>K26</f>
        <v>-134.69999999999999</v>
      </c>
      <c r="L25" s="61">
        <f>L26</f>
        <v>-183.8</v>
      </c>
    </row>
    <row r="26" spans="1:12" ht="124.5" customHeight="1">
      <c r="A26" s="57" t="s">
        <v>246</v>
      </c>
      <c r="B26" s="57">
        <v>1</v>
      </c>
      <c r="C26" s="57" t="s">
        <v>247</v>
      </c>
      <c r="D26" s="57" t="s">
        <v>130</v>
      </c>
      <c r="E26" s="57" t="s">
        <v>298</v>
      </c>
      <c r="F26" s="57" t="s">
        <v>128</v>
      </c>
      <c r="G26" s="57" t="s">
        <v>126</v>
      </c>
      <c r="H26" s="57">
        <v>110</v>
      </c>
      <c r="I26" s="60" t="s">
        <v>297</v>
      </c>
      <c r="J26" s="61">
        <v>-132</v>
      </c>
      <c r="K26" s="61">
        <v>-134.69999999999999</v>
      </c>
      <c r="L26" s="61">
        <v>-183.8</v>
      </c>
    </row>
    <row r="27" spans="1:12" ht="16.5" customHeight="1">
      <c r="A27" s="63" t="s">
        <v>246</v>
      </c>
      <c r="B27" s="63" t="s">
        <v>147</v>
      </c>
      <c r="C27" s="63" t="s">
        <v>146</v>
      </c>
      <c r="D27" s="63" t="s">
        <v>125</v>
      </c>
      <c r="E27" s="63" t="s">
        <v>124</v>
      </c>
      <c r="F27" s="63" t="s">
        <v>125</v>
      </c>
      <c r="G27" s="63" t="s">
        <v>126</v>
      </c>
      <c r="H27" s="63" t="s">
        <v>124</v>
      </c>
      <c r="I27" s="153" t="s">
        <v>333</v>
      </c>
      <c r="J27" s="59">
        <f t="shared" ref="J27:L28" si="0">J28</f>
        <v>18.2</v>
      </c>
      <c r="K27" s="59">
        <f t="shared" si="0"/>
        <v>19.3</v>
      </c>
      <c r="L27" s="59">
        <f t="shared" si="0"/>
        <v>20.2</v>
      </c>
    </row>
    <row r="28" spans="1:12" ht="22.5" customHeight="1">
      <c r="A28" s="57" t="s">
        <v>246</v>
      </c>
      <c r="B28" s="57" t="s">
        <v>147</v>
      </c>
      <c r="C28" s="57" t="s">
        <v>146</v>
      </c>
      <c r="D28" s="57" t="s">
        <v>247</v>
      </c>
      <c r="E28" s="57" t="s">
        <v>124</v>
      </c>
      <c r="F28" s="57" t="s">
        <v>128</v>
      </c>
      <c r="G28" s="57" t="s">
        <v>126</v>
      </c>
      <c r="H28" s="57" t="s">
        <v>133</v>
      </c>
      <c r="I28" s="154" t="s">
        <v>334</v>
      </c>
      <c r="J28" s="61">
        <f t="shared" si="0"/>
        <v>18.2</v>
      </c>
      <c r="K28" s="61">
        <f t="shared" si="0"/>
        <v>19.3</v>
      </c>
      <c r="L28" s="61">
        <f t="shared" si="0"/>
        <v>20.2</v>
      </c>
    </row>
    <row r="29" spans="1:12" ht="21" customHeight="1">
      <c r="A29" s="57" t="s">
        <v>246</v>
      </c>
      <c r="B29" s="57" t="s">
        <v>147</v>
      </c>
      <c r="C29" s="57" t="s">
        <v>146</v>
      </c>
      <c r="D29" s="57" t="s">
        <v>247</v>
      </c>
      <c r="E29" s="57" t="s">
        <v>132</v>
      </c>
      <c r="F29" s="57" t="s">
        <v>128</v>
      </c>
      <c r="G29" s="57" t="s">
        <v>126</v>
      </c>
      <c r="H29" s="57" t="s">
        <v>133</v>
      </c>
      <c r="I29" s="155" t="s">
        <v>334</v>
      </c>
      <c r="J29" s="61">
        <v>18.2</v>
      </c>
      <c r="K29" s="61">
        <v>19.3</v>
      </c>
      <c r="L29" s="61">
        <v>20.2</v>
      </c>
    </row>
    <row r="30" spans="1:12" ht="22.5" customHeight="1">
      <c r="A30" s="63">
        <v>182</v>
      </c>
      <c r="B30" s="63">
        <v>1</v>
      </c>
      <c r="C30" s="63" t="s">
        <v>135</v>
      </c>
      <c r="D30" s="63" t="s">
        <v>125</v>
      </c>
      <c r="E30" s="63" t="s">
        <v>124</v>
      </c>
      <c r="F30" s="63" t="s">
        <v>125</v>
      </c>
      <c r="G30" s="63" t="s">
        <v>126</v>
      </c>
      <c r="H30" s="63" t="s">
        <v>124</v>
      </c>
      <c r="I30" s="58" t="s">
        <v>136</v>
      </c>
      <c r="J30" s="59">
        <f>J31+J33</f>
        <v>13398.400000000001</v>
      </c>
      <c r="K30" s="59">
        <f>K31+K33</f>
        <v>13574.400000000001</v>
      </c>
      <c r="L30" s="59">
        <f>L31+L33</f>
        <v>13759.1</v>
      </c>
    </row>
    <row r="31" spans="1:12" ht="19.5" customHeight="1">
      <c r="A31" s="57">
        <v>182</v>
      </c>
      <c r="B31" s="57">
        <v>1</v>
      </c>
      <c r="C31" s="57" t="s">
        <v>135</v>
      </c>
      <c r="D31" s="57" t="s">
        <v>128</v>
      </c>
      <c r="E31" s="57" t="s">
        <v>124</v>
      </c>
      <c r="F31" s="57" t="s">
        <v>125</v>
      </c>
      <c r="G31" s="57" t="s">
        <v>126</v>
      </c>
      <c r="H31" s="57">
        <v>110</v>
      </c>
      <c r="I31" s="55" t="s">
        <v>137</v>
      </c>
      <c r="J31" s="53">
        <f>J32</f>
        <v>2329.6999999999998</v>
      </c>
      <c r="K31" s="53">
        <f>K32</f>
        <v>2505.6999999999998</v>
      </c>
      <c r="L31" s="53">
        <f>L32</f>
        <v>2690.4</v>
      </c>
    </row>
    <row r="32" spans="1:12" ht="50.25" customHeight="1">
      <c r="A32" s="57">
        <v>182</v>
      </c>
      <c r="B32" s="57">
        <v>1</v>
      </c>
      <c r="C32" s="57" t="s">
        <v>135</v>
      </c>
      <c r="D32" s="57" t="s">
        <v>128</v>
      </c>
      <c r="E32" s="57" t="s">
        <v>134</v>
      </c>
      <c r="F32" s="57">
        <v>10</v>
      </c>
      <c r="G32" s="57" t="s">
        <v>126</v>
      </c>
      <c r="H32" s="57">
        <v>110</v>
      </c>
      <c r="I32" s="60" t="s">
        <v>160</v>
      </c>
      <c r="J32" s="61">
        <v>2329.6999999999998</v>
      </c>
      <c r="K32" s="61">
        <v>2505.6999999999998</v>
      </c>
      <c r="L32" s="61">
        <v>2690.4</v>
      </c>
    </row>
    <row r="33" spans="1:12" ht="21" customHeight="1">
      <c r="A33" s="57">
        <v>182</v>
      </c>
      <c r="B33" s="57">
        <v>1</v>
      </c>
      <c r="C33" s="57" t="s">
        <v>135</v>
      </c>
      <c r="D33" s="57" t="s">
        <v>135</v>
      </c>
      <c r="E33" s="57" t="s">
        <v>124</v>
      </c>
      <c r="F33" s="57" t="s">
        <v>125</v>
      </c>
      <c r="G33" s="57" t="s">
        <v>126</v>
      </c>
      <c r="H33" s="57">
        <v>110</v>
      </c>
      <c r="I33" s="55" t="s">
        <v>138</v>
      </c>
      <c r="J33" s="53">
        <f>J35+J34</f>
        <v>11068.7</v>
      </c>
      <c r="K33" s="53">
        <f>K35+K34</f>
        <v>11068.7</v>
      </c>
      <c r="L33" s="53">
        <f>L35+L34</f>
        <v>11068.7</v>
      </c>
    </row>
    <row r="34" spans="1:12" ht="41.25" customHeight="1">
      <c r="A34" s="57">
        <v>182</v>
      </c>
      <c r="B34" s="57">
        <v>1</v>
      </c>
      <c r="C34" s="57" t="s">
        <v>135</v>
      </c>
      <c r="D34" s="57" t="s">
        <v>135</v>
      </c>
      <c r="E34" s="57" t="s">
        <v>161</v>
      </c>
      <c r="F34" s="57">
        <v>10</v>
      </c>
      <c r="G34" s="57" t="s">
        <v>126</v>
      </c>
      <c r="H34" s="57">
        <v>110</v>
      </c>
      <c r="I34" s="62" t="s">
        <v>162</v>
      </c>
      <c r="J34" s="61">
        <v>1682.1</v>
      </c>
      <c r="K34" s="61">
        <v>1682.1</v>
      </c>
      <c r="L34" s="61">
        <v>1682.1</v>
      </c>
    </row>
    <row r="35" spans="1:12" ht="50.25" customHeight="1">
      <c r="A35" s="57">
        <v>182</v>
      </c>
      <c r="B35" s="57">
        <v>1</v>
      </c>
      <c r="C35" s="57" t="s">
        <v>135</v>
      </c>
      <c r="D35" s="57" t="s">
        <v>135</v>
      </c>
      <c r="E35" s="57" t="s">
        <v>158</v>
      </c>
      <c r="F35" s="57" t="s">
        <v>139</v>
      </c>
      <c r="G35" s="57" t="s">
        <v>126</v>
      </c>
      <c r="H35" s="57">
        <v>110</v>
      </c>
      <c r="I35" s="62" t="s">
        <v>159</v>
      </c>
      <c r="J35" s="61">
        <v>9386.6</v>
      </c>
      <c r="K35" s="61">
        <v>9386.6</v>
      </c>
      <c r="L35" s="61">
        <v>9386.6</v>
      </c>
    </row>
    <row r="36" spans="1:12" ht="17.25" customHeight="1">
      <c r="A36" s="63" t="s">
        <v>140</v>
      </c>
      <c r="B36" s="63">
        <v>1</v>
      </c>
      <c r="C36" s="63" t="s">
        <v>141</v>
      </c>
      <c r="D36" s="63" t="s">
        <v>125</v>
      </c>
      <c r="E36" s="63" t="s">
        <v>124</v>
      </c>
      <c r="F36" s="63" t="s">
        <v>125</v>
      </c>
      <c r="G36" s="63" t="s">
        <v>126</v>
      </c>
      <c r="H36" s="63" t="s">
        <v>124</v>
      </c>
      <c r="I36" s="58" t="s">
        <v>142</v>
      </c>
      <c r="J36" s="59">
        <f t="shared" ref="J36:L37" si="1">J37</f>
        <v>0.5</v>
      </c>
      <c r="K36" s="59">
        <f t="shared" si="1"/>
        <v>0.5</v>
      </c>
      <c r="L36" s="59">
        <f t="shared" si="1"/>
        <v>0.5</v>
      </c>
    </row>
    <row r="37" spans="1:12" ht="52.5" customHeight="1">
      <c r="A37" s="54" t="s">
        <v>140</v>
      </c>
      <c r="B37" s="54">
        <v>1</v>
      </c>
      <c r="C37" s="54" t="s">
        <v>141</v>
      </c>
      <c r="D37" s="54" t="s">
        <v>143</v>
      </c>
      <c r="E37" s="70" t="s">
        <v>124</v>
      </c>
      <c r="F37" s="54" t="s">
        <v>128</v>
      </c>
      <c r="G37" s="54" t="s">
        <v>126</v>
      </c>
      <c r="H37" s="54">
        <v>110</v>
      </c>
      <c r="I37" s="55" t="s">
        <v>209</v>
      </c>
      <c r="J37" s="53">
        <f t="shared" si="1"/>
        <v>0.5</v>
      </c>
      <c r="K37" s="53">
        <f>K38</f>
        <v>0.5</v>
      </c>
      <c r="L37" s="53">
        <f>L38</f>
        <v>0.5</v>
      </c>
    </row>
    <row r="38" spans="1:12" ht="82.5" customHeight="1">
      <c r="A38" s="57" t="s">
        <v>140</v>
      </c>
      <c r="B38" s="57">
        <v>1</v>
      </c>
      <c r="C38" s="57" t="s">
        <v>141</v>
      </c>
      <c r="D38" s="57" t="s">
        <v>143</v>
      </c>
      <c r="E38" s="57" t="s">
        <v>208</v>
      </c>
      <c r="F38" s="57" t="s">
        <v>128</v>
      </c>
      <c r="G38" s="57" t="s">
        <v>126</v>
      </c>
      <c r="H38" s="57">
        <v>110</v>
      </c>
      <c r="I38" s="60" t="s">
        <v>144</v>
      </c>
      <c r="J38" s="61">
        <v>0.5</v>
      </c>
      <c r="K38" s="61">
        <v>0.5</v>
      </c>
      <c r="L38" s="61">
        <v>0.5</v>
      </c>
    </row>
    <row r="39" spans="1:12" ht="50.25" customHeight="1">
      <c r="A39" s="63" t="s">
        <v>140</v>
      </c>
      <c r="B39" s="63">
        <v>1</v>
      </c>
      <c r="C39" s="63">
        <v>11</v>
      </c>
      <c r="D39" s="63" t="s">
        <v>125</v>
      </c>
      <c r="E39" s="63" t="s">
        <v>124</v>
      </c>
      <c r="F39" s="63" t="s">
        <v>125</v>
      </c>
      <c r="G39" s="63" t="s">
        <v>126</v>
      </c>
      <c r="H39" s="63" t="s">
        <v>124</v>
      </c>
      <c r="I39" s="58" t="s">
        <v>145</v>
      </c>
      <c r="J39" s="59">
        <f>J40</f>
        <v>704.6</v>
      </c>
      <c r="K39" s="59">
        <f>K40</f>
        <v>704.6</v>
      </c>
      <c r="L39" s="59">
        <f>L40</f>
        <v>704.6</v>
      </c>
    </row>
    <row r="40" spans="1:12" ht="97.5" customHeight="1">
      <c r="A40" s="57" t="s">
        <v>140</v>
      </c>
      <c r="B40" s="57">
        <v>1</v>
      </c>
      <c r="C40" s="57">
        <v>11</v>
      </c>
      <c r="D40" s="57" t="s">
        <v>146</v>
      </c>
      <c r="E40" s="57" t="s">
        <v>124</v>
      </c>
      <c r="F40" s="57" t="s">
        <v>125</v>
      </c>
      <c r="G40" s="57" t="s">
        <v>126</v>
      </c>
      <c r="H40" s="57" t="s">
        <v>150</v>
      </c>
      <c r="I40" s="68" t="s">
        <v>282</v>
      </c>
      <c r="J40" s="59">
        <f>J41+J43+J45+J44+J46</f>
        <v>704.6</v>
      </c>
      <c r="K40" s="59">
        <f>K41+K43+K45+K44+K46</f>
        <v>704.6</v>
      </c>
      <c r="L40" s="59">
        <f>L41+L43+L45+L44+L46</f>
        <v>704.6</v>
      </c>
    </row>
    <row r="41" spans="1:12" ht="191.25" customHeight="1">
      <c r="A41" s="57" t="s">
        <v>140</v>
      </c>
      <c r="B41" s="57" t="s">
        <v>147</v>
      </c>
      <c r="C41" s="57" t="s">
        <v>148</v>
      </c>
      <c r="D41" s="57" t="s">
        <v>146</v>
      </c>
      <c r="E41" s="57" t="s">
        <v>208</v>
      </c>
      <c r="F41" s="57" t="s">
        <v>125</v>
      </c>
      <c r="G41" s="57" t="s">
        <v>126</v>
      </c>
      <c r="H41" s="57" t="s">
        <v>150</v>
      </c>
      <c r="I41" s="68" t="s">
        <v>283</v>
      </c>
      <c r="J41" s="61">
        <f>J42</f>
        <v>16.2</v>
      </c>
      <c r="K41" s="61">
        <f>K42</f>
        <v>16.2</v>
      </c>
      <c r="L41" s="61">
        <f>L42</f>
        <v>16.2</v>
      </c>
    </row>
    <row r="42" spans="1:12" ht="76.5" customHeight="1">
      <c r="A42" s="57" t="s">
        <v>140</v>
      </c>
      <c r="B42" s="57" t="s">
        <v>147</v>
      </c>
      <c r="C42" s="57" t="s">
        <v>148</v>
      </c>
      <c r="D42" s="57" t="s">
        <v>146</v>
      </c>
      <c r="E42" s="57" t="s">
        <v>213</v>
      </c>
      <c r="F42" s="57" t="s">
        <v>139</v>
      </c>
      <c r="G42" s="57" t="s">
        <v>126</v>
      </c>
      <c r="H42" s="57" t="s">
        <v>150</v>
      </c>
      <c r="I42" s="124" t="s">
        <v>281</v>
      </c>
      <c r="J42" s="61">
        <v>16.2</v>
      </c>
      <c r="K42" s="61">
        <v>16.2</v>
      </c>
      <c r="L42" s="61">
        <v>16.2</v>
      </c>
    </row>
    <row r="43" spans="1:12" ht="64.5" customHeight="1">
      <c r="A43" s="57" t="s">
        <v>140</v>
      </c>
      <c r="B43" s="57" t="s">
        <v>147</v>
      </c>
      <c r="C43" s="57" t="s">
        <v>148</v>
      </c>
      <c r="D43" s="57" t="s">
        <v>146</v>
      </c>
      <c r="E43" s="57" t="s">
        <v>149</v>
      </c>
      <c r="F43" s="57" t="s">
        <v>139</v>
      </c>
      <c r="G43" s="57" t="s">
        <v>126</v>
      </c>
      <c r="H43" s="57" t="s">
        <v>150</v>
      </c>
      <c r="I43" s="65" t="s">
        <v>210</v>
      </c>
      <c r="J43" s="61">
        <v>68.400000000000006</v>
      </c>
      <c r="K43" s="61">
        <v>68.400000000000006</v>
      </c>
      <c r="L43" s="61">
        <v>68.400000000000006</v>
      </c>
    </row>
    <row r="44" spans="1:12" ht="64.5" customHeight="1">
      <c r="A44" s="57" t="s">
        <v>140</v>
      </c>
      <c r="B44" s="57" t="s">
        <v>147</v>
      </c>
      <c r="C44" s="57" t="s">
        <v>148</v>
      </c>
      <c r="D44" s="57" t="s">
        <v>146</v>
      </c>
      <c r="E44" s="57" t="s">
        <v>336</v>
      </c>
      <c r="F44" s="57" t="s">
        <v>139</v>
      </c>
      <c r="G44" s="57" t="s">
        <v>126</v>
      </c>
      <c r="H44" s="57" t="s">
        <v>150</v>
      </c>
      <c r="I44" s="156" t="s">
        <v>335</v>
      </c>
      <c r="J44" s="61">
        <v>10</v>
      </c>
      <c r="K44" s="61">
        <v>10</v>
      </c>
      <c r="L44" s="61">
        <v>10</v>
      </c>
    </row>
    <row r="45" spans="1:12" ht="36" customHeight="1">
      <c r="A45" s="57" t="s">
        <v>140</v>
      </c>
      <c r="B45" s="57" t="s">
        <v>147</v>
      </c>
      <c r="C45" s="57" t="s">
        <v>148</v>
      </c>
      <c r="D45" s="57" t="s">
        <v>146</v>
      </c>
      <c r="E45" s="57" t="s">
        <v>276</v>
      </c>
      <c r="F45" s="57" t="s">
        <v>139</v>
      </c>
      <c r="G45" s="57" t="s">
        <v>126</v>
      </c>
      <c r="H45" s="57" t="s">
        <v>150</v>
      </c>
      <c r="I45" s="65" t="s">
        <v>277</v>
      </c>
      <c r="J45" s="61">
        <v>526.4</v>
      </c>
      <c r="K45" s="61">
        <v>526.4</v>
      </c>
      <c r="L45" s="61">
        <v>526.4</v>
      </c>
    </row>
    <row r="46" spans="1:12" ht="98.25" customHeight="1">
      <c r="A46" s="57" t="s">
        <v>140</v>
      </c>
      <c r="B46" s="57" t="s">
        <v>147</v>
      </c>
      <c r="C46" s="57" t="s">
        <v>148</v>
      </c>
      <c r="D46" s="57" t="s">
        <v>274</v>
      </c>
      <c r="E46" s="57" t="s">
        <v>275</v>
      </c>
      <c r="F46" s="57" t="s">
        <v>139</v>
      </c>
      <c r="G46" s="57" t="s">
        <v>126</v>
      </c>
      <c r="H46" s="57" t="s">
        <v>150</v>
      </c>
      <c r="I46" s="120" t="s">
        <v>273</v>
      </c>
      <c r="J46" s="61">
        <v>83.6</v>
      </c>
      <c r="K46" s="61">
        <v>83.6</v>
      </c>
      <c r="L46" s="61">
        <v>83.6</v>
      </c>
    </row>
    <row r="47" spans="1:12" ht="37.5" customHeight="1">
      <c r="A47" s="57" t="s">
        <v>140</v>
      </c>
      <c r="B47" s="57" t="s">
        <v>147</v>
      </c>
      <c r="C47" s="57" t="s">
        <v>151</v>
      </c>
      <c r="D47" s="57" t="s">
        <v>125</v>
      </c>
      <c r="E47" s="57" t="s">
        <v>124</v>
      </c>
      <c r="F47" s="57" t="s">
        <v>125</v>
      </c>
      <c r="G47" s="57" t="s">
        <v>126</v>
      </c>
      <c r="H47" s="57" t="s">
        <v>124</v>
      </c>
      <c r="I47" s="66" t="s">
        <v>152</v>
      </c>
      <c r="J47" s="59">
        <f t="shared" ref="J47:L48" si="2">J48</f>
        <v>10</v>
      </c>
      <c r="K47" s="59">
        <f t="shared" si="2"/>
        <v>10</v>
      </c>
      <c r="L47" s="59">
        <f t="shared" si="2"/>
        <v>10</v>
      </c>
    </row>
    <row r="48" spans="1:12" ht="20.25" customHeight="1">
      <c r="A48" s="57" t="s">
        <v>140</v>
      </c>
      <c r="B48" s="57" t="s">
        <v>147</v>
      </c>
      <c r="C48" s="57" t="s">
        <v>151</v>
      </c>
      <c r="D48" s="57" t="s">
        <v>130</v>
      </c>
      <c r="E48" s="57" t="s">
        <v>124</v>
      </c>
      <c r="F48" s="57" t="s">
        <v>125</v>
      </c>
      <c r="G48" s="57" t="s">
        <v>126</v>
      </c>
      <c r="H48" s="57" t="s">
        <v>153</v>
      </c>
      <c r="I48" s="67" t="s">
        <v>154</v>
      </c>
      <c r="J48" s="61">
        <f t="shared" si="2"/>
        <v>10</v>
      </c>
      <c r="K48" s="61">
        <f t="shared" si="2"/>
        <v>10</v>
      </c>
      <c r="L48" s="61">
        <f t="shared" si="2"/>
        <v>10</v>
      </c>
    </row>
    <row r="49" spans="1:12" ht="30.75" customHeight="1">
      <c r="A49" s="57" t="s">
        <v>140</v>
      </c>
      <c r="B49" s="57" t="s">
        <v>147</v>
      </c>
      <c r="C49" s="57" t="s">
        <v>151</v>
      </c>
      <c r="D49" s="57" t="s">
        <v>130</v>
      </c>
      <c r="E49" s="57" t="s">
        <v>244</v>
      </c>
      <c r="F49" s="57" t="s">
        <v>139</v>
      </c>
      <c r="G49" s="57" t="s">
        <v>126</v>
      </c>
      <c r="H49" s="57" t="s">
        <v>153</v>
      </c>
      <c r="I49" s="114" t="s">
        <v>245</v>
      </c>
      <c r="J49" s="61">
        <v>10</v>
      </c>
      <c r="K49" s="61">
        <v>10</v>
      </c>
      <c r="L49" s="61">
        <v>10</v>
      </c>
    </row>
    <row r="50" spans="1:12" ht="22.5" customHeight="1">
      <c r="A50" s="63" t="s">
        <v>140</v>
      </c>
      <c r="B50" s="63" t="s">
        <v>147</v>
      </c>
      <c r="C50" s="63" t="s">
        <v>270</v>
      </c>
      <c r="D50" s="63" t="s">
        <v>125</v>
      </c>
      <c r="E50" s="63" t="s">
        <v>124</v>
      </c>
      <c r="F50" s="63" t="s">
        <v>125</v>
      </c>
      <c r="G50" s="63" t="s">
        <v>126</v>
      </c>
      <c r="H50" s="63" t="s">
        <v>124</v>
      </c>
      <c r="I50" s="119" t="s">
        <v>269</v>
      </c>
      <c r="J50" s="59">
        <f>J51</f>
        <v>10.5</v>
      </c>
      <c r="K50" s="59">
        <f>K51</f>
        <v>10.5</v>
      </c>
      <c r="L50" s="59">
        <f>L51</f>
        <v>10.5</v>
      </c>
    </row>
    <row r="51" spans="1:12" ht="64.900000000000006" customHeight="1">
      <c r="A51" s="57" t="s">
        <v>140</v>
      </c>
      <c r="B51" s="57" t="s">
        <v>147</v>
      </c>
      <c r="C51" s="57" t="s">
        <v>270</v>
      </c>
      <c r="D51" s="57" t="s">
        <v>130</v>
      </c>
      <c r="E51" s="57" t="s">
        <v>208</v>
      </c>
      <c r="F51" s="57" t="s">
        <v>130</v>
      </c>
      <c r="G51" s="57" t="s">
        <v>126</v>
      </c>
      <c r="H51" s="57" t="s">
        <v>271</v>
      </c>
      <c r="I51" s="118" t="s">
        <v>268</v>
      </c>
      <c r="J51" s="61">
        <v>10.5</v>
      </c>
      <c r="K51" s="61">
        <v>10.5</v>
      </c>
      <c r="L51" s="61">
        <v>10.5</v>
      </c>
    </row>
    <row r="52" spans="1:12" ht="23.45" customHeight="1">
      <c r="A52" s="63" t="s">
        <v>140</v>
      </c>
      <c r="B52" s="63">
        <v>2</v>
      </c>
      <c r="C52" s="63" t="s">
        <v>125</v>
      </c>
      <c r="D52" s="63" t="s">
        <v>125</v>
      </c>
      <c r="E52" s="63" t="s">
        <v>124</v>
      </c>
      <c r="F52" s="63" t="s">
        <v>125</v>
      </c>
      <c r="G52" s="63" t="s">
        <v>126</v>
      </c>
      <c r="H52" s="63" t="s">
        <v>124</v>
      </c>
      <c r="I52" s="64" t="s">
        <v>155</v>
      </c>
      <c r="J52" s="107">
        <f>J53</f>
        <v>7700.4000000000005</v>
      </c>
      <c r="K52" s="107">
        <f>K53</f>
        <v>3776.2</v>
      </c>
      <c r="L52" s="107">
        <f>L53</f>
        <v>2574.0999999999995</v>
      </c>
    </row>
    <row r="53" spans="1:12" ht="43.9" customHeight="1">
      <c r="A53" s="174" t="s">
        <v>140</v>
      </c>
      <c r="B53" s="174">
        <v>2</v>
      </c>
      <c r="C53" s="174" t="s">
        <v>130</v>
      </c>
      <c r="D53" s="174" t="s">
        <v>125</v>
      </c>
      <c r="E53" s="174" t="s">
        <v>124</v>
      </c>
      <c r="F53" s="174" t="s">
        <v>125</v>
      </c>
      <c r="G53" s="174" t="s">
        <v>126</v>
      </c>
      <c r="H53" s="174" t="s">
        <v>124</v>
      </c>
      <c r="I53" s="176" t="s">
        <v>156</v>
      </c>
      <c r="J53" s="175">
        <f>J55+J63+J64</f>
        <v>7700.4000000000005</v>
      </c>
      <c r="K53" s="175">
        <f>K55+K61+K64</f>
        <v>3776.2</v>
      </c>
      <c r="L53" s="175">
        <f>L55+L61+L64</f>
        <v>2574.0999999999995</v>
      </c>
    </row>
    <row r="54" spans="1:12" ht="49.15" hidden="1" customHeight="1">
      <c r="A54" s="174"/>
      <c r="B54" s="174"/>
      <c r="C54" s="174"/>
      <c r="D54" s="174"/>
      <c r="E54" s="174"/>
      <c r="F54" s="174"/>
      <c r="G54" s="174"/>
      <c r="H54" s="174"/>
      <c r="I54" s="176"/>
      <c r="J54" s="175"/>
      <c r="K54" s="175"/>
      <c r="L54" s="175"/>
    </row>
    <row r="55" spans="1:12" ht="45.75" customHeight="1">
      <c r="A55" s="102" t="s">
        <v>140</v>
      </c>
      <c r="B55" s="102" t="s">
        <v>228</v>
      </c>
      <c r="C55" s="102" t="s">
        <v>130</v>
      </c>
      <c r="D55" s="102" t="s">
        <v>139</v>
      </c>
      <c r="E55" s="102" t="s">
        <v>124</v>
      </c>
      <c r="F55" s="102" t="s">
        <v>125</v>
      </c>
      <c r="G55" s="102" t="s">
        <v>126</v>
      </c>
      <c r="H55" s="104" t="s">
        <v>233</v>
      </c>
      <c r="I55" s="103" t="s">
        <v>231</v>
      </c>
      <c r="J55" s="101">
        <f>J57+J59</f>
        <v>5902.2000000000007</v>
      </c>
      <c r="K55" s="101">
        <f>K56+K58+K59</f>
        <v>1907.8999999999999</v>
      </c>
      <c r="L55" s="101">
        <f>L56+L59</f>
        <v>1470.8999999999999</v>
      </c>
    </row>
    <row r="56" spans="1:12" ht="22.9" customHeight="1">
      <c r="A56" s="102" t="s">
        <v>140</v>
      </c>
      <c r="B56" s="102" t="s">
        <v>228</v>
      </c>
      <c r="C56" s="102" t="s">
        <v>130</v>
      </c>
      <c r="D56" s="102" t="s">
        <v>229</v>
      </c>
      <c r="E56" s="102" t="s">
        <v>230</v>
      </c>
      <c r="F56" s="102" t="s">
        <v>125</v>
      </c>
      <c r="G56" s="102" t="s">
        <v>126</v>
      </c>
      <c r="H56" s="104" t="s">
        <v>233</v>
      </c>
      <c r="I56" s="60" t="s">
        <v>232</v>
      </c>
      <c r="J56" s="101">
        <f t="shared" ref="J56:L56" si="3">J57</f>
        <v>5873.6</v>
      </c>
      <c r="K56" s="101">
        <f t="shared" si="3"/>
        <v>1442.3</v>
      </c>
      <c r="L56" s="101">
        <f t="shared" si="3"/>
        <v>1442.3</v>
      </c>
    </row>
    <row r="57" spans="1:12" ht="51" customHeight="1">
      <c r="A57" s="102" t="s">
        <v>140</v>
      </c>
      <c r="B57" s="102" t="s">
        <v>228</v>
      </c>
      <c r="C57" s="102" t="s">
        <v>130</v>
      </c>
      <c r="D57" s="102" t="s">
        <v>229</v>
      </c>
      <c r="E57" s="102" t="s">
        <v>230</v>
      </c>
      <c r="F57" s="102" t="s">
        <v>139</v>
      </c>
      <c r="G57" s="109" t="s">
        <v>126</v>
      </c>
      <c r="H57" s="104" t="s">
        <v>233</v>
      </c>
      <c r="I57" s="60" t="s">
        <v>238</v>
      </c>
      <c r="J57" s="101">
        <v>5873.6</v>
      </c>
      <c r="K57" s="101">
        <v>1442.3</v>
      </c>
      <c r="L57" s="101">
        <v>1442.3</v>
      </c>
    </row>
    <row r="58" spans="1:12" ht="40.5" customHeight="1">
      <c r="A58" s="158" t="s">
        <v>140</v>
      </c>
      <c r="B58" s="158" t="s">
        <v>228</v>
      </c>
      <c r="C58" s="158" t="s">
        <v>130</v>
      </c>
      <c r="D58" s="158" t="s">
        <v>229</v>
      </c>
      <c r="E58" s="158" t="s">
        <v>340</v>
      </c>
      <c r="F58" s="158" t="s">
        <v>139</v>
      </c>
      <c r="G58" s="158" t="s">
        <v>126</v>
      </c>
      <c r="H58" s="158" t="s">
        <v>233</v>
      </c>
      <c r="I58" s="160" t="s">
        <v>339</v>
      </c>
      <c r="J58" s="159">
        <v>0</v>
      </c>
      <c r="K58" s="159">
        <v>437</v>
      </c>
      <c r="L58" s="159">
        <v>0</v>
      </c>
    </row>
    <row r="59" spans="1:12" ht="51.75" customHeight="1">
      <c r="A59" s="148" t="s">
        <v>140</v>
      </c>
      <c r="B59" s="148" t="s">
        <v>228</v>
      </c>
      <c r="C59" s="148" t="s">
        <v>130</v>
      </c>
      <c r="D59" s="148" t="s">
        <v>270</v>
      </c>
      <c r="E59" s="148" t="s">
        <v>230</v>
      </c>
      <c r="F59" s="148" t="s">
        <v>125</v>
      </c>
      <c r="G59" s="148" t="s">
        <v>126</v>
      </c>
      <c r="H59" s="148" t="s">
        <v>233</v>
      </c>
      <c r="I59" s="120" t="s">
        <v>337</v>
      </c>
      <c r="J59" s="149">
        <f>J60</f>
        <v>28.6</v>
      </c>
      <c r="K59" s="149">
        <f>K60</f>
        <v>28.6</v>
      </c>
      <c r="L59" s="149">
        <f>L60</f>
        <v>28.6</v>
      </c>
    </row>
    <row r="60" spans="1:12" ht="63" customHeight="1">
      <c r="A60" s="148" t="s">
        <v>140</v>
      </c>
      <c r="B60" s="148" t="s">
        <v>228</v>
      </c>
      <c r="C60" s="148" t="s">
        <v>130</v>
      </c>
      <c r="D60" s="148" t="s">
        <v>270</v>
      </c>
      <c r="E60" s="148" t="s">
        <v>230</v>
      </c>
      <c r="F60" s="148" t="s">
        <v>139</v>
      </c>
      <c r="G60" s="148" t="s">
        <v>126</v>
      </c>
      <c r="H60" s="148" t="s">
        <v>233</v>
      </c>
      <c r="I60" s="133" t="s">
        <v>338</v>
      </c>
      <c r="J60" s="149">
        <v>28.6</v>
      </c>
      <c r="K60" s="149">
        <v>28.6</v>
      </c>
      <c r="L60" s="149">
        <v>28.6</v>
      </c>
    </row>
    <row r="61" spans="1:12" ht="33.75" customHeight="1">
      <c r="A61" s="125" t="s">
        <v>140</v>
      </c>
      <c r="B61" s="125" t="s">
        <v>228</v>
      </c>
      <c r="C61" s="125" t="s">
        <v>130</v>
      </c>
      <c r="D61" s="125" t="s">
        <v>284</v>
      </c>
      <c r="E61" s="125" t="s">
        <v>124</v>
      </c>
      <c r="F61" s="125" t="s">
        <v>125</v>
      </c>
      <c r="G61" s="125" t="s">
        <v>126</v>
      </c>
      <c r="H61" s="125" t="s">
        <v>233</v>
      </c>
      <c r="I61" s="60" t="s">
        <v>285</v>
      </c>
      <c r="J61" s="126">
        <v>1075.5</v>
      </c>
      <c r="K61" s="121">
        <f t="shared" ref="K61:L61" si="4">K62</f>
        <v>1075.5</v>
      </c>
      <c r="L61" s="121">
        <f t="shared" si="4"/>
        <v>1075.5</v>
      </c>
    </row>
    <row r="62" spans="1:12" ht="35.25" customHeight="1">
      <c r="A62" s="125" t="s">
        <v>140</v>
      </c>
      <c r="B62" s="125" t="s">
        <v>228</v>
      </c>
      <c r="C62" s="125" t="s">
        <v>130</v>
      </c>
      <c r="D62" s="125" t="s">
        <v>286</v>
      </c>
      <c r="E62" s="125" t="s">
        <v>287</v>
      </c>
      <c r="F62" s="125" t="s">
        <v>139</v>
      </c>
      <c r="G62" s="125" t="s">
        <v>126</v>
      </c>
      <c r="H62" s="125" t="s">
        <v>233</v>
      </c>
      <c r="I62" s="127" t="s">
        <v>288</v>
      </c>
      <c r="J62" s="126">
        <v>1075.5</v>
      </c>
      <c r="K62" s="121">
        <f>K63</f>
        <v>1075.5</v>
      </c>
      <c r="L62" s="121">
        <f>L63</f>
        <v>1075.5</v>
      </c>
    </row>
    <row r="63" spans="1:12" ht="65.25" customHeight="1">
      <c r="A63" s="125" t="s">
        <v>140</v>
      </c>
      <c r="B63" s="125" t="s">
        <v>228</v>
      </c>
      <c r="C63" s="125" t="s">
        <v>130</v>
      </c>
      <c r="D63" s="125" t="s">
        <v>286</v>
      </c>
      <c r="E63" s="125" t="s">
        <v>287</v>
      </c>
      <c r="F63" s="125" t="s">
        <v>139</v>
      </c>
      <c r="G63" s="158" t="s">
        <v>341</v>
      </c>
      <c r="H63" s="125" t="s">
        <v>233</v>
      </c>
      <c r="I63" s="129" t="s">
        <v>289</v>
      </c>
      <c r="J63" s="126">
        <v>1075.5</v>
      </c>
      <c r="K63" s="121">
        <v>1075.5</v>
      </c>
      <c r="L63" s="121">
        <v>1075.5</v>
      </c>
    </row>
    <row r="64" spans="1:12" ht="42" customHeight="1">
      <c r="A64" s="57" t="s">
        <v>140</v>
      </c>
      <c r="B64" s="57">
        <v>2</v>
      </c>
      <c r="C64" s="57" t="s">
        <v>130</v>
      </c>
      <c r="D64" s="57" t="s">
        <v>220</v>
      </c>
      <c r="E64" s="57" t="s">
        <v>124</v>
      </c>
      <c r="F64" s="57" t="s">
        <v>125</v>
      </c>
      <c r="G64" s="57" t="s">
        <v>126</v>
      </c>
      <c r="H64" s="57" t="s">
        <v>233</v>
      </c>
      <c r="I64" s="133" t="s">
        <v>266</v>
      </c>
      <c r="J64" s="53">
        <f>J65+J66</f>
        <v>722.7</v>
      </c>
      <c r="K64" s="53">
        <f>K65+K66</f>
        <v>792.80000000000007</v>
      </c>
      <c r="L64" s="131">
        <f>L65+L66</f>
        <v>27.7</v>
      </c>
    </row>
    <row r="65" spans="1:12" ht="66" customHeight="1">
      <c r="A65" s="57" t="s">
        <v>140</v>
      </c>
      <c r="B65" s="57">
        <v>2</v>
      </c>
      <c r="C65" s="57" t="s">
        <v>130</v>
      </c>
      <c r="D65" s="57" t="s">
        <v>218</v>
      </c>
      <c r="E65" s="57" t="s">
        <v>219</v>
      </c>
      <c r="F65" s="57">
        <v>10</v>
      </c>
      <c r="G65" s="57" t="s">
        <v>126</v>
      </c>
      <c r="H65" s="57" t="s">
        <v>233</v>
      </c>
      <c r="I65" s="60" t="s">
        <v>256</v>
      </c>
      <c r="J65" s="122">
        <v>695</v>
      </c>
      <c r="K65" s="61">
        <v>765.1</v>
      </c>
      <c r="L65" s="61">
        <v>0</v>
      </c>
    </row>
    <row r="66" spans="1:12" ht="21.6" customHeight="1">
      <c r="A66" s="57" t="s">
        <v>140</v>
      </c>
      <c r="B66" s="57">
        <v>2</v>
      </c>
      <c r="C66" s="57" t="s">
        <v>130</v>
      </c>
      <c r="D66" s="57" t="s">
        <v>220</v>
      </c>
      <c r="E66" s="57" t="s">
        <v>264</v>
      </c>
      <c r="F66" s="57">
        <v>10</v>
      </c>
      <c r="G66" s="57" t="s">
        <v>126</v>
      </c>
      <c r="H66" s="57" t="s">
        <v>233</v>
      </c>
      <c r="I66" s="68" t="s">
        <v>237</v>
      </c>
      <c r="J66" s="61">
        <v>27.7</v>
      </c>
      <c r="K66" s="61">
        <v>27.7</v>
      </c>
      <c r="L66" s="61">
        <v>27.7</v>
      </c>
    </row>
    <row r="67" spans="1:12" ht="81" customHeight="1">
      <c r="A67" s="57" t="s">
        <v>140</v>
      </c>
      <c r="B67" s="57">
        <v>2</v>
      </c>
      <c r="C67" s="57" t="s">
        <v>130</v>
      </c>
      <c r="D67" s="57" t="s">
        <v>220</v>
      </c>
      <c r="E67" s="57" t="s">
        <v>264</v>
      </c>
      <c r="F67" s="57">
        <v>10</v>
      </c>
      <c r="G67" s="57">
        <v>7514</v>
      </c>
      <c r="H67" s="57" t="s">
        <v>233</v>
      </c>
      <c r="I67" s="60" t="s">
        <v>265</v>
      </c>
      <c r="J67" s="61">
        <v>27.7</v>
      </c>
      <c r="K67" s="61">
        <v>27.7</v>
      </c>
      <c r="L67" s="61">
        <v>27.7</v>
      </c>
    </row>
    <row r="68" spans="1:12" ht="18" customHeight="1">
      <c r="A68" s="57"/>
      <c r="B68" s="57"/>
      <c r="C68" s="57"/>
      <c r="D68" s="57"/>
      <c r="E68" s="57"/>
      <c r="F68" s="57"/>
      <c r="G68" s="57"/>
      <c r="H68" s="57"/>
      <c r="I68" s="58" t="s">
        <v>157</v>
      </c>
      <c r="J68" s="59">
        <f>J10+J52</f>
        <v>24093.600000000002</v>
      </c>
      <c r="K68" s="59">
        <f>K10+K52</f>
        <v>20474.800000000003</v>
      </c>
      <c r="L68" s="59">
        <f>L10+L52</f>
        <v>20131.2</v>
      </c>
    </row>
    <row r="69" spans="1:12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</row>
    <row r="70" spans="1:12">
      <c r="A70" s="69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</row>
    <row r="71" spans="1:12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</row>
    <row r="72" spans="1:12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</row>
    <row r="73" spans="1:12">
      <c r="A73" s="6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</row>
  </sheetData>
  <mergeCells count="15">
    <mergeCell ref="A7:H7"/>
    <mergeCell ref="I7:I8"/>
    <mergeCell ref="J7:L7"/>
    <mergeCell ref="A53:A54"/>
    <mergeCell ref="B53:B54"/>
    <mergeCell ref="C53:C54"/>
    <mergeCell ref="D53:D54"/>
    <mergeCell ref="E53:E54"/>
    <mergeCell ref="F53:F54"/>
    <mergeCell ref="L53:L54"/>
    <mergeCell ref="G53:G54"/>
    <mergeCell ref="H53:H54"/>
    <mergeCell ref="I53:I54"/>
    <mergeCell ref="J53:J54"/>
    <mergeCell ref="K53:K54"/>
  </mergeCells>
  <hyperlinks>
    <hyperlink ref="I35" r:id="rId1" display="consultantplus://offline/ref=34CF15B7EEE5509DD726833156CE0871F97A7E8ADDCD38D7C705E3ED409DBAA3BF294173A8FBn9eEN"/>
  </hyperlinks>
  <pageMargins left="0.70866141732283472" right="0.70866141732283472" top="0.74803149606299213" bottom="0.74803149606299213" header="0.31496062992125984" footer="0.31496062992125984"/>
  <pageSetup paperSize="9" scale="75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расходы разделы</vt:lpstr>
      <vt:lpstr>Ведомтсвенная структура</vt:lpstr>
      <vt:lpstr>по целевым статьям</vt:lpstr>
      <vt:lpstr>источники</vt:lpstr>
      <vt:lpstr>доходы</vt:lpstr>
      <vt:lpstr>Лист1</vt:lpstr>
      <vt:lpstr>'Ведомтсвенная структура'!Область_печати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Минино</cp:lastModifiedBy>
  <cp:lastPrinted>2024-12-16T09:58:43Z</cp:lastPrinted>
  <dcterms:created xsi:type="dcterms:W3CDTF">2014-09-12T05:23:19Z</dcterms:created>
  <dcterms:modified xsi:type="dcterms:W3CDTF">2024-12-17T09:08:22Z</dcterms:modified>
</cp:coreProperties>
</file>